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heckCompatibility="1" defaultThemeVersion="124226"/>
  <bookViews>
    <workbookView xWindow="410" yWindow="240" windowWidth="19420" windowHeight="11020" activeTab="1"/>
  </bookViews>
  <sheets>
    <sheet name="Приложение 1" sheetId="6" r:id="rId1"/>
    <sheet name="Приложение 2" sheetId="5" r:id="rId2"/>
  </sheets>
  <definedNames>
    <definedName name="_xlnm.Print_Titles" localSheetId="1">'Приложение 2'!$5:$6</definedName>
    <definedName name="_xlnm.Print_Area" localSheetId="0">'Приложение 1'!$A$1:$I$36</definedName>
    <definedName name="_xlnm.Print_Area" localSheetId="1">'Приложение 2'!$A$1:$I$39</definedName>
  </definedNames>
  <calcPr calcId="145621"/>
</workbook>
</file>

<file path=xl/calcChain.xml><?xml version="1.0" encoding="utf-8"?>
<calcChain xmlns="http://schemas.openxmlformats.org/spreadsheetml/2006/main">
  <c r="E25" i="5" l="1"/>
  <c r="F38" i="5"/>
  <c r="F20" i="5"/>
  <c r="F9" i="6" l="1"/>
  <c r="F8" i="6"/>
  <c r="F25" i="5"/>
  <c r="F8" i="5" l="1"/>
  <c r="E8" i="5"/>
  <c r="H8" i="5" s="1"/>
  <c r="F30" i="6"/>
  <c r="G30" i="6" l="1"/>
  <c r="E30" i="6"/>
  <c r="H30" i="6" l="1"/>
  <c r="F20" i="6"/>
  <c r="G20" i="6"/>
  <c r="E20" i="6"/>
  <c r="F14" i="6"/>
  <c r="G14" i="6"/>
  <c r="E14" i="6"/>
  <c r="F27" i="6" l="1"/>
  <c r="G27" i="6"/>
  <c r="E27" i="6"/>
  <c r="F25" i="6" l="1"/>
  <c r="G25" i="6"/>
  <c r="E25" i="6"/>
  <c r="F23" i="6"/>
  <c r="G23" i="6"/>
  <c r="E23" i="6"/>
  <c r="F18" i="6"/>
  <c r="G18" i="6"/>
  <c r="E18" i="6"/>
  <c r="F10" i="6"/>
  <c r="G10" i="6"/>
  <c r="E10" i="6"/>
  <c r="G7" i="6"/>
  <c r="E7" i="6"/>
  <c r="F10" i="5"/>
  <c r="G10" i="5"/>
  <c r="H23" i="6" l="1"/>
  <c r="H18" i="6"/>
  <c r="H14" i="6"/>
  <c r="H25" i="6"/>
  <c r="H20" i="6"/>
  <c r="E10" i="5"/>
  <c r="F16" i="5" l="1"/>
  <c r="H10" i="6" l="1"/>
  <c r="F33" i="6" l="1"/>
  <c r="G33" i="6"/>
  <c r="E33" i="6"/>
  <c r="E36" i="6" s="1"/>
  <c r="G12" i="6"/>
  <c r="F12" i="6"/>
  <c r="E12" i="6"/>
  <c r="G36" i="6" l="1"/>
  <c r="H12" i="6"/>
  <c r="H33" i="6"/>
  <c r="H27" i="6"/>
  <c r="F26" i="5" l="1"/>
  <c r="G26" i="5"/>
  <c r="E26" i="5"/>
  <c r="H26" i="5" l="1"/>
  <c r="F21" i="5"/>
  <c r="G21" i="5"/>
  <c r="E21" i="5"/>
  <c r="F34" i="5"/>
  <c r="G34" i="5"/>
  <c r="E34" i="5"/>
  <c r="E16" i="5"/>
  <c r="E13" i="5"/>
  <c r="G29" i="5" l="1"/>
  <c r="F29" i="5"/>
  <c r="E29" i="5"/>
  <c r="F13" i="5"/>
  <c r="G13" i="5"/>
  <c r="G16" i="5"/>
  <c r="F24" i="5"/>
  <c r="F39" i="5" s="1"/>
  <c r="G24" i="5"/>
  <c r="E24" i="5"/>
  <c r="E39" i="5" l="1"/>
  <c r="G39" i="5"/>
  <c r="H39" i="5"/>
  <c r="H10" i="5"/>
  <c r="H16" i="5"/>
  <c r="H13" i="5"/>
  <c r="H24" i="5"/>
  <c r="H21" i="5"/>
  <c r="H34" i="5"/>
  <c r="H29" i="5"/>
  <c r="F7" i="6" l="1"/>
  <c r="F36" i="6" s="1"/>
  <c r="H7" i="6" l="1"/>
  <c r="H36" i="6" l="1"/>
</calcChain>
</file>

<file path=xl/sharedStrings.xml><?xml version="1.0" encoding="utf-8"?>
<sst xmlns="http://schemas.openxmlformats.org/spreadsheetml/2006/main" count="117" uniqueCount="81">
  <si>
    <t>№ п/п</t>
  </si>
  <si>
    <t>Наименование объекта</t>
  </si>
  <si>
    <t>Наличие ПСД</t>
  </si>
  <si>
    <t>Протяженность, км</t>
  </si>
  <si>
    <t>Домовладения</t>
  </si>
  <si>
    <t>Мясниковский район</t>
  </si>
  <si>
    <t>увеличение пропускной способности</t>
  </si>
  <si>
    <t>Всего средств по муниципалитету, тыс. руб.</t>
  </si>
  <si>
    <t>Спецнадбавка ПАО "Газпром газораспределение Ростов-на-Дону"</t>
  </si>
  <si>
    <t>Альтернативный источник (пункт 26(24) Постановления Правительства РФ от 30.12.2013 № 1314)</t>
  </si>
  <si>
    <t>ИТОГО:</t>
  </si>
  <si>
    <t>Средства на компенсацию расходов по осуществлению технологического присоединения</t>
  </si>
  <si>
    <t>Аксайский район</t>
  </si>
  <si>
    <t>В том числе источники финансирования, тыс. руб. в т.ч. НДС 20%</t>
  </si>
  <si>
    <t>Чистая прибыль, учтенная при установлении тарифа на транспортировку природного газа</t>
  </si>
  <si>
    <t>г. Донецк</t>
  </si>
  <si>
    <t>Кашарский район</t>
  </si>
  <si>
    <t>Распределительный газопровод по ул. Веселая в г.Донецке Ростовской области (ПИР)</t>
  </si>
  <si>
    <t>Распределительный газопровод по ул. Веселая в г.Донецке Ростовской области (СМР)</t>
  </si>
  <si>
    <t>Подводящий газопровод к х.Ольховый Кашарского района Ростовской области (ПИР)</t>
  </si>
  <si>
    <t>Подводящий газопровод к х. Вяжа Кашарского района Ростовской области (ПИР)</t>
  </si>
  <si>
    <t>ПИР 2020 - 2021</t>
  </si>
  <si>
    <t>ПИР 2018 - 2019</t>
  </si>
  <si>
    <t>Подводящий газопровод к х. Пролетарский Орловского района Ростовской области (ПИР)</t>
  </si>
  <si>
    <t>Подводящий газопровод к х. Пролетарский Орловского района Ростовской области (СМР)</t>
  </si>
  <si>
    <t>Орловский район</t>
  </si>
  <si>
    <t>Советский район</t>
  </si>
  <si>
    <t>Межпоселковый газопровод от х.Новорябухин до п.Чирский Советского района Ростовской области (ПИР)</t>
  </si>
  <si>
    <t>Межпоселковый газопровод от ст. Советская до с. Чистяково Советского района Ростовской области (ПИР)</t>
  </si>
  <si>
    <t>Межпоселковый газопровод от ст. Советская до с. Чистяково Советского района Ростовской области (СМР)</t>
  </si>
  <si>
    <t>Подводящий газопровод к х.Широкий Орловского района Ростовской области (ПИР)</t>
  </si>
  <si>
    <t>Подводящий газопровод к х.Широкий Орловского района Ростовской области (СМР)</t>
  </si>
  <si>
    <t>Морозовский район</t>
  </si>
  <si>
    <t>Межпоселковый газопровод от х.Вознесенский до х.Широко-Атамановский Морозовского района Ростовской области (ПИР)</t>
  </si>
  <si>
    <t>ПИР 2018 - 2020</t>
  </si>
  <si>
    <t>Верхнедонской район</t>
  </si>
  <si>
    <t>Шолоховкий район</t>
  </si>
  <si>
    <t>ПИР 2021 - 2022</t>
  </si>
  <si>
    <t>г. Новочеркасск</t>
  </si>
  <si>
    <t>Распределительный газопровод ул. Социалистическая (О.П. Студенческая) в г. Новочеркасске Ростовской области (ПИР)</t>
  </si>
  <si>
    <t>Распределительный газопровод ул. Социалистическая (О.П. Студенческая) в г. Новочеркасске Ростовской области (СМР)</t>
  </si>
  <si>
    <t>г. Ростов-на-Дону</t>
  </si>
  <si>
    <t>Программа газификации Ростовской области на 2021 год (Объекты со сроком начала реализации - 2021 год)</t>
  </si>
  <si>
    <t>Программа газификации Ростовской области на 2021 год (Объекты со сроком начала реализации - предыдущие периоды)</t>
  </si>
  <si>
    <t>1. Объекты нового строительства</t>
  </si>
  <si>
    <t>Газопровод высокого давления для газификации жилой застройки в границах пр. Ленина, ул. Речников г.Аксая и Новочеркасского шоссе (ПИР)</t>
  </si>
  <si>
    <t>Подводящий газопровод к х. Солонцовский Верхнедонского района (ПИР)</t>
  </si>
  <si>
    <t>Газопровод высокого давления Р=1,2 МПа от ГРС Ростов-1 до существующих сетей газораспределения (закольцовка) (ПИР)</t>
  </si>
  <si>
    <t>Газопровод высокого давления район ул. Левобережной г. Ростова-на-Дону (ПИР)</t>
  </si>
  <si>
    <t xml:space="preserve">ПИР 2020  </t>
  </si>
  <si>
    <t>Газопровод от КС Октябрьский до п. Возрожденный (2 очередь строительства)</t>
  </si>
  <si>
    <t>Газопровод высокого давления к малоэтажной жилой застройке Старочеркасского сельского поселения Аксайского района Ростовской области (2 очередь строительства)</t>
  </si>
  <si>
    <t>Газопровод высокого давления I категории Р=1,2МПа от ГРС5 до с.Большие Салы (2 очередь строительства)</t>
  </si>
  <si>
    <t>Подводящий газопровод к х.Ольховый Кашарского района Ростовской области (1 очередь строительства)</t>
  </si>
  <si>
    <t>Подводящий газопровод к х. Вяжа Кашарского района Ростовской области (1 очередь строительства)</t>
  </si>
  <si>
    <t>Межпоселковый газопровод от х.Вознесенский до х.Широко-Атамановский Морозовского района Ростовской области (1 очередь строительства)</t>
  </si>
  <si>
    <t>Межпоселковый газопровод от х.Новорябухин до п.Чирский Советского района Ростовской области (1 очередь строительства)</t>
  </si>
  <si>
    <t>Азовский район</t>
  </si>
  <si>
    <t>Красносулинский район</t>
  </si>
  <si>
    <t>Матвеево-Курганский район</t>
  </si>
  <si>
    <t>Миллеровский район</t>
  </si>
  <si>
    <t>г. Новошахтинск</t>
  </si>
  <si>
    <t>Распределительные газопроводы в х. Ореховка Миллеровского района (ПИР)</t>
  </si>
  <si>
    <t>Распределительный газопровод для газоснабжения улиц Карбышева, Коненкова, Луговой, Молдавской, Междугородной, Желябова, Макарова и переулков Пригородного, М. Джалиля, Перекрестного, Грамши, Ногина (ПИР)</t>
  </si>
  <si>
    <t>Распределительные газопроводы в х.Широкий Орловского района Ростовской области (ПИР)</t>
  </si>
  <si>
    <t>Подводящий газопровод к х. Дударевский Шолоховского района (ПИР)</t>
  </si>
  <si>
    <t>ПИР 2021</t>
  </si>
  <si>
    <t>Распределительные газопроводы х. Авило-Федоровка Матвеево-Курганского района (ПИР)</t>
  </si>
  <si>
    <t>Подводящий газопровод к х. Ярский Миллеровского района (ПИР)</t>
  </si>
  <si>
    <t>Распределительные газопроводы х. Холодный Плес Красносулинского района  (ПИР)</t>
  </si>
  <si>
    <t>Распределительные газопроводы  х. Степнянский Азовского района (ПИР)</t>
  </si>
  <si>
    <t>Распределительные газопроводы  х. Узяк Азовского района (ПИР)</t>
  </si>
  <si>
    <t>Распределительные газопроводы х. Коминтерн Красносулинского района (ПИР)</t>
  </si>
  <si>
    <t>Распределительные газопроводы х. Новоровенецкий Красносулинского района (ПИР)</t>
  </si>
  <si>
    <t>Тарасовский район</t>
  </si>
  <si>
    <t>Распределительный газопровод по ул. Северная, ул. Зеленая и ул.Дорожная в хут. Зеленовка Тарасовского района (ПИР)</t>
  </si>
  <si>
    <t>Распределительный газопровод по ул. Северная, ул. Зеленая и ул.Дорожная в хут. Зеленовка Тарасовского района (СМР)</t>
  </si>
  <si>
    <t xml:space="preserve">ПИР 2021 </t>
  </si>
  <si>
    <t>Подводящий газопровод к п. Топольки, х. Логутник (ПИР)</t>
  </si>
  <si>
    <t>Приложение № 1 к приказу минпромэнерго Ростовской области                                                 № 480 от 28.10.2020</t>
  </si>
  <si>
    <t>Приложение № 2 к приказу минпромэнерго Ростовской области                                                 № 480 от 28.10.2020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</si>
</sst>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0"/>
    <numFmt numFmtId="166" formatCode="#,##0.00;[Red]#,##0.00"/>
    <numFmt numFmtId="167" formatCode="#,##0.0;[Red]#,##0.0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Helv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4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20"/>
      <color theme="1" tint="0.499984740745262"/>
      <name val="Times New Roman"/>
      <family val="1"/>
      <charset val="204"/>
    </font>
    <font>
      <sz val="16"/>
      <color theme="1" tint="0.499984740745262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5">
    <xf numFmtId="0" fontId="0" fillId="0" borderId="0" xfId="0"/>
    <xf numFmtId="16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5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" fontId="3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4" fontId="11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" fontId="8" fillId="0" borderId="0" xfId="0" applyNumberFormat="1" applyFont="1" applyFill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8" fillId="2" borderId="0" xfId="0" applyNumberFormat="1" applyFont="1" applyFill="1" applyAlignment="1">
      <alignment wrapText="1"/>
    </xf>
    <xf numFmtId="4" fontId="9" fillId="0" borderId="0" xfId="0" applyNumberFormat="1" applyFont="1" applyFill="1"/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Border="1"/>
    <xf numFmtId="0" fontId="12" fillId="2" borderId="0" xfId="0" applyFont="1" applyFill="1"/>
    <xf numFmtId="0" fontId="8" fillId="0" borderId="0" xfId="0" applyFont="1" applyFill="1"/>
    <xf numFmtId="2" fontId="12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5" fillId="2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" fontId="6" fillId="2" borderId="0" xfId="0" applyNumberFormat="1" applyFont="1" applyFill="1" applyAlignment="1">
      <alignment vertical="center" wrapText="1"/>
    </xf>
    <xf numFmtId="165" fontId="5" fillId="2" borderId="0" xfId="0" applyNumberFormat="1" applyFont="1" applyFill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6"/>
  <sheetViews>
    <sheetView view="pageBreakPreview" zoomScale="40" zoomScaleNormal="50" zoomScaleSheetLayoutView="40" workbookViewId="0">
      <selection activeCell="A2" sqref="A2:I3"/>
    </sheetView>
  </sheetViews>
  <sheetFormatPr defaultColWidth="9.1796875" defaultRowHeight="25.5" x14ac:dyDescent="0.45"/>
  <cols>
    <col min="1" max="1" width="7.7265625" style="20" customWidth="1"/>
    <col min="2" max="2" width="111.453125" style="20" customWidth="1"/>
    <col min="3" max="3" width="29" style="20" customWidth="1"/>
    <col min="4" max="4" width="32.453125" style="20" customWidth="1"/>
    <col min="5" max="5" width="32.453125" style="21" customWidth="1"/>
    <col min="6" max="6" width="30" style="20" customWidth="1"/>
    <col min="7" max="7" width="37" style="20" customWidth="1"/>
    <col min="8" max="9" width="33.26953125" style="20" customWidth="1"/>
    <col min="10" max="10" width="24.7265625" style="53" customWidth="1"/>
    <col min="11" max="11" width="15.54296875" style="61" customWidth="1"/>
    <col min="12" max="16384" width="9.1796875" style="6"/>
  </cols>
  <sheetData>
    <row r="1" spans="1:11" ht="78.75" customHeight="1" x14ac:dyDescent="0.45">
      <c r="H1" s="86" t="s">
        <v>79</v>
      </c>
      <c r="I1" s="86"/>
    </row>
    <row r="2" spans="1:11" s="2" customFormat="1" ht="15" customHeight="1" x14ac:dyDescent="0.45">
      <c r="A2" s="87" t="s">
        <v>42</v>
      </c>
      <c r="B2" s="87"/>
      <c r="C2" s="87"/>
      <c r="D2" s="87"/>
      <c r="E2" s="87"/>
      <c r="F2" s="87"/>
      <c r="G2" s="87"/>
      <c r="H2" s="87"/>
      <c r="I2" s="87"/>
      <c r="J2" s="54"/>
      <c r="K2" s="62"/>
    </row>
    <row r="3" spans="1:11" s="2" customFormat="1" ht="15" customHeight="1" x14ac:dyDescent="0.45">
      <c r="A3" s="87"/>
      <c r="B3" s="87"/>
      <c r="C3" s="87"/>
      <c r="D3" s="87"/>
      <c r="E3" s="87"/>
      <c r="F3" s="87"/>
      <c r="G3" s="87"/>
      <c r="H3" s="87"/>
      <c r="I3" s="87"/>
      <c r="J3" s="54"/>
      <c r="K3" s="62"/>
    </row>
    <row r="4" spans="1:11" s="2" customFormat="1" x14ac:dyDescent="0.45">
      <c r="A4" s="3"/>
      <c r="B4" s="3"/>
      <c r="C4" s="3"/>
      <c r="D4" s="3"/>
      <c r="E4" s="4"/>
      <c r="F4" s="3"/>
      <c r="G4" s="3"/>
      <c r="H4" s="5"/>
      <c r="I4" s="5"/>
      <c r="J4" s="54"/>
      <c r="K4" s="62"/>
    </row>
    <row r="5" spans="1:11" ht="50.25" customHeight="1" x14ac:dyDescent="0.45">
      <c r="A5" s="88" t="s">
        <v>0</v>
      </c>
      <c r="B5" s="88" t="s">
        <v>1</v>
      </c>
      <c r="C5" s="88" t="s">
        <v>2</v>
      </c>
      <c r="D5" s="89" t="s">
        <v>3</v>
      </c>
      <c r="E5" s="88" t="s">
        <v>13</v>
      </c>
      <c r="F5" s="88"/>
      <c r="G5" s="88"/>
      <c r="H5" s="90" t="s">
        <v>7</v>
      </c>
      <c r="I5" s="91" t="s">
        <v>4</v>
      </c>
    </row>
    <row r="6" spans="1:11" ht="231" customHeight="1" x14ac:dyDescent="0.45">
      <c r="A6" s="88"/>
      <c r="B6" s="88"/>
      <c r="C6" s="88"/>
      <c r="D6" s="89"/>
      <c r="E6" s="7" t="s">
        <v>8</v>
      </c>
      <c r="F6" s="43" t="s">
        <v>14</v>
      </c>
      <c r="G6" s="43" t="s">
        <v>9</v>
      </c>
      <c r="H6" s="90"/>
      <c r="I6" s="91"/>
    </row>
    <row r="7" spans="1:11" x14ac:dyDescent="0.45">
      <c r="A7" s="27"/>
      <c r="B7" s="28" t="s">
        <v>57</v>
      </c>
      <c r="C7" s="27"/>
      <c r="D7" s="29"/>
      <c r="E7" s="30">
        <f>SUM(E8:E9)</f>
        <v>0</v>
      </c>
      <c r="F7" s="30">
        <f>SUM(F8:F9)</f>
        <v>21569.129999999997</v>
      </c>
      <c r="G7" s="30">
        <f>SUM(G8:G9)</f>
        <v>0</v>
      </c>
      <c r="H7" s="31">
        <f>E7+F7+G7</f>
        <v>21569.129999999997</v>
      </c>
      <c r="I7" s="32"/>
    </row>
    <row r="8" spans="1:11" s="47" customFormat="1" ht="51" x14ac:dyDescent="0.45">
      <c r="A8" s="9">
        <v>1</v>
      </c>
      <c r="B8" s="11" t="s">
        <v>70</v>
      </c>
      <c r="C8" s="9" t="s">
        <v>37</v>
      </c>
      <c r="D8" s="45">
        <v>6</v>
      </c>
      <c r="E8" s="44"/>
      <c r="F8" s="80">
        <f>5769.25+3650.05</f>
        <v>9419.2999999999993</v>
      </c>
      <c r="G8" s="46"/>
      <c r="H8" s="46"/>
      <c r="I8" s="48">
        <v>104</v>
      </c>
      <c r="J8" s="53"/>
      <c r="K8" s="65"/>
    </row>
    <row r="9" spans="1:11" s="47" customFormat="1" x14ac:dyDescent="0.45">
      <c r="A9" s="9">
        <v>2</v>
      </c>
      <c r="B9" s="11" t="s">
        <v>71</v>
      </c>
      <c r="C9" s="9" t="s">
        <v>37</v>
      </c>
      <c r="D9" s="45">
        <v>8</v>
      </c>
      <c r="E9" s="44"/>
      <c r="F9" s="80">
        <f>8093.18+4056.65</f>
        <v>12149.83</v>
      </c>
      <c r="G9" s="46"/>
      <c r="H9" s="46"/>
      <c r="I9" s="48">
        <v>139</v>
      </c>
      <c r="J9" s="53"/>
      <c r="K9" s="65"/>
    </row>
    <row r="10" spans="1:11" x14ac:dyDescent="0.45">
      <c r="A10" s="27"/>
      <c r="B10" s="28" t="s">
        <v>12</v>
      </c>
      <c r="C10" s="27"/>
      <c r="D10" s="29"/>
      <c r="E10" s="30">
        <f>E11</f>
        <v>0</v>
      </c>
      <c r="F10" s="30">
        <f t="shared" ref="F10:G10" si="0">F11</f>
        <v>7936.9526999999998</v>
      </c>
      <c r="G10" s="30">
        <f t="shared" si="0"/>
        <v>0</v>
      </c>
      <c r="H10" s="31">
        <f>E10+F10+G10</f>
        <v>7936.9526999999998</v>
      </c>
      <c r="I10" s="32"/>
    </row>
    <row r="11" spans="1:11" ht="76.900000000000006" customHeight="1" x14ac:dyDescent="0.45">
      <c r="A11" s="59">
        <v>3</v>
      </c>
      <c r="B11" s="11" t="s">
        <v>45</v>
      </c>
      <c r="C11" s="59" t="s">
        <v>66</v>
      </c>
      <c r="D11" s="60">
        <v>2</v>
      </c>
      <c r="E11" s="13"/>
      <c r="F11" s="13">
        <v>7936.9526999999998</v>
      </c>
      <c r="G11" s="13"/>
      <c r="H11" s="15"/>
      <c r="I11" s="81">
        <v>12000</v>
      </c>
      <c r="K11" s="65"/>
    </row>
    <row r="12" spans="1:11" x14ac:dyDescent="0.45">
      <c r="A12" s="27"/>
      <c r="B12" s="28" t="s">
        <v>35</v>
      </c>
      <c r="C12" s="27"/>
      <c r="D12" s="29"/>
      <c r="E12" s="30">
        <f>E13</f>
        <v>0</v>
      </c>
      <c r="F12" s="30">
        <f t="shared" ref="F12:G12" si="1">F13</f>
        <v>8915.6710000000003</v>
      </c>
      <c r="G12" s="30">
        <f t="shared" si="1"/>
        <v>0</v>
      </c>
      <c r="H12" s="31">
        <f>SUM(E12:G12)</f>
        <v>8915.6710000000003</v>
      </c>
      <c r="I12" s="32"/>
    </row>
    <row r="13" spans="1:11" ht="51" x14ac:dyDescent="0.45">
      <c r="A13" s="9">
        <v>4</v>
      </c>
      <c r="B13" s="11" t="s">
        <v>46</v>
      </c>
      <c r="C13" s="9" t="s">
        <v>37</v>
      </c>
      <c r="D13" s="1">
        <v>8.1</v>
      </c>
      <c r="E13" s="13"/>
      <c r="F13" s="13">
        <v>8915.6710000000003</v>
      </c>
      <c r="G13" s="13"/>
      <c r="H13" s="15"/>
      <c r="I13" s="22">
        <v>150</v>
      </c>
      <c r="K13" s="65"/>
    </row>
    <row r="14" spans="1:11" x14ac:dyDescent="0.45">
      <c r="A14" s="27"/>
      <c r="B14" s="28" t="s">
        <v>58</v>
      </c>
      <c r="C14" s="27"/>
      <c r="D14" s="29"/>
      <c r="E14" s="30">
        <f>E15+E16+E17</f>
        <v>0</v>
      </c>
      <c r="F14" s="30">
        <f t="shared" ref="F14:G14" si="2">F15+F16+F17</f>
        <v>37426.273209999999</v>
      </c>
      <c r="G14" s="30">
        <f t="shared" si="2"/>
        <v>0</v>
      </c>
      <c r="H14" s="31">
        <f>E14+F14+G14</f>
        <v>37426.273209999999</v>
      </c>
      <c r="I14" s="32"/>
    </row>
    <row r="15" spans="1:11" ht="51" x14ac:dyDescent="0.45">
      <c r="A15" s="9">
        <v>5</v>
      </c>
      <c r="B15" s="11" t="s">
        <v>72</v>
      </c>
      <c r="C15" s="9" t="s">
        <v>37</v>
      </c>
      <c r="D15" s="1">
        <v>8</v>
      </c>
      <c r="E15" s="13"/>
      <c r="F15" s="13">
        <v>10966.283009999999</v>
      </c>
      <c r="G15" s="13"/>
      <c r="H15" s="15"/>
      <c r="I15" s="22">
        <v>70</v>
      </c>
      <c r="K15" s="65"/>
    </row>
    <row r="16" spans="1:11" ht="51" x14ac:dyDescent="0.45">
      <c r="A16" s="9">
        <v>6</v>
      </c>
      <c r="B16" s="11" t="s">
        <v>73</v>
      </c>
      <c r="C16" s="9" t="s">
        <v>37</v>
      </c>
      <c r="D16" s="1">
        <v>5.6</v>
      </c>
      <c r="E16" s="13"/>
      <c r="F16" s="13">
        <v>7903.5330000000004</v>
      </c>
      <c r="G16" s="13"/>
      <c r="H16" s="15"/>
      <c r="I16" s="22">
        <v>172</v>
      </c>
      <c r="K16" s="65"/>
    </row>
    <row r="17" spans="1:11" ht="51" x14ac:dyDescent="0.45">
      <c r="A17" s="9">
        <v>7</v>
      </c>
      <c r="B17" s="11" t="s">
        <v>69</v>
      </c>
      <c r="C17" s="9" t="s">
        <v>37</v>
      </c>
      <c r="D17" s="1">
        <v>12.8</v>
      </c>
      <c r="E17" s="13"/>
      <c r="F17" s="13">
        <v>18556.457200000001</v>
      </c>
      <c r="G17" s="13"/>
      <c r="H17" s="15"/>
      <c r="I17" s="22">
        <v>180</v>
      </c>
      <c r="K17" s="65"/>
    </row>
    <row r="18" spans="1:11" x14ac:dyDescent="0.45">
      <c r="A18" s="27"/>
      <c r="B18" s="28" t="s">
        <v>59</v>
      </c>
      <c r="C18" s="27"/>
      <c r="D18" s="29"/>
      <c r="E18" s="30">
        <f>E19</f>
        <v>0</v>
      </c>
      <c r="F18" s="30">
        <f t="shared" ref="F18:G18" si="3">F19</f>
        <v>11608.507</v>
      </c>
      <c r="G18" s="30">
        <f t="shared" si="3"/>
        <v>0</v>
      </c>
      <c r="H18" s="31">
        <f>E18+F18+G18</f>
        <v>11608.507</v>
      </c>
      <c r="I18" s="32"/>
    </row>
    <row r="19" spans="1:11" ht="51" x14ac:dyDescent="0.45">
      <c r="A19" s="9">
        <v>8</v>
      </c>
      <c r="B19" s="11" t="s">
        <v>67</v>
      </c>
      <c r="C19" s="9" t="s">
        <v>37</v>
      </c>
      <c r="D19" s="1">
        <v>8.5</v>
      </c>
      <c r="E19" s="13"/>
      <c r="F19" s="13">
        <v>11608.507</v>
      </c>
      <c r="G19" s="13"/>
      <c r="H19" s="15"/>
      <c r="I19" s="22">
        <v>44</v>
      </c>
      <c r="K19" s="65"/>
    </row>
    <row r="20" spans="1:11" x14ac:dyDescent="0.45">
      <c r="A20" s="27"/>
      <c r="B20" s="28" t="s">
        <v>60</v>
      </c>
      <c r="C20" s="27"/>
      <c r="D20" s="29"/>
      <c r="E20" s="30">
        <f>E21+E22</f>
        <v>0</v>
      </c>
      <c r="F20" s="30">
        <f t="shared" ref="F20:G20" si="4">F21+F22</f>
        <v>16501.894950000002</v>
      </c>
      <c r="G20" s="30">
        <f t="shared" si="4"/>
        <v>0</v>
      </c>
      <c r="H20" s="31">
        <f>E20+F20+G20</f>
        <v>16501.894950000002</v>
      </c>
      <c r="I20" s="32"/>
    </row>
    <row r="21" spans="1:11" ht="51" x14ac:dyDescent="0.45">
      <c r="A21" s="9">
        <v>9</v>
      </c>
      <c r="B21" s="11" t="s">
        <v>62</v>
      </c>
      <c r="C21" s="9" t="s">
        <v>37</v>
      </c>
      <c r="D21" s="1">
        <v>4.2</v>
      </c>
      <c r="E21" s="13"/>
      <c r="F21" s="13">
        <v>6586.9170000000004</v>
      </c>
      <c r="G21" s="13"/>
      <c r="H21" s="15"/>
      <c r="I21" s="22">
        <v>58</v>
      </c>
      <c r="K21" s="65"/>
    </row>
    <row r="22" spans="1:11" x14ac:dyDescent="0.45">
      <c r="A22" s="9">
        <v>10</v>
      </c>
      <c r="B22" s="11" t="s">
        <v>68</v>
      </c>
      <c r="C22" s="9" t="s">
        <v>37</v>
      </c>
      <c r="D22" s="1">
        <v>7.9</v>
      </c>
      <c r="E22" s="13"/>
      <c r="F22" s="13">
        <v>9914.9779500000004</v>
      </c>
      <c r="G22" s="13"/>
      <c r="H22" s="15"/>
      <c r="I22" s="22">
        <v>98</v>
      </c>
      <c r="K22" s="65"/>
    </row>
    <row r="23" spans="1:11" x14ac:dyDescent="0.45">
      <c r="A23" s="27"/>
      <c r="B23" s="28" t="s">
        <v>61</v>
      </c>
      <c r="C23" s="27"/>
      <c r="D23" s="29"/>
      <c r="E23" s="30">
        <f>E24</f>
        <v>0</v>
      </c>
      <c r="F23" s="30">
        <f t="shared" ref="F23:G23" si="5">F24</f>
        <v>8006.2719999999999</v>
      </c>
      <c r="G23" s="30">
        <f t="shared" si="5"/>
        <v>0</v>
      </c>
      <c r="H23" s="31">
        <f>E23+F23+G23</f>
        <v>8006.2719999999999</v>
      </c>
      <c r="I23" s="32"/>
    </row>
    <row r="24" spans="1:11" ht="102" x14ac:dyDescent="0.45">
      <c r="A24" s="9">
        <v>11</v>
      </c>
      <c r="B24" s="16" t="s">
        <v>63</v>
      </c>
      <c r="C24" s="9" t="s">
        <v>37</v>
      </c>
      <c r="D24" s="1">
        <v>4.0999999999999996</v>
      </c>
      <c r="E24" s="13"/>
      <c r="F24" s="13">
        <v>8006.2719999999999</v>
      </c>
      <c r="G24" s="13"/>
      <c r="H24" s="15"/>
      <c r="I24" s="22">
        <v>141</v>
      </c>
      <c r="K24" s="65"/>
    </row>
    <row r="25" spans="1:11" x14ac:dyDescent="0.45">
      <c r="A25" s="27"/>
      <c r="B25" s="28" t="s">
        <v>25</v>
      </c>
      <c r="C25" s="27"/>
      <c r="D25" s="29"/>
      <c r="E25" s="30">
        <f>E26</f>
        <v>0</v>
      </c>
      <c r="F25" s="30">
        <f t="shared" ref="F25:G25" si="6">F26</f>
        <v>5812.83</v>
      </c>
      <c r="G25" s="30">
        <f t="shared" si="6"/>
        <v>0</v>
      </c>
      <c r="H25" s="31">
        <f>E25+F25+G25</f>
        <v>5812.83</v>
      </c>
      <c r="I25" s="32"/>
    </row>
    <row r="26" spans="1:11" ht="51" x14ac:dyDescent="0.45">
      <c r="A26" s="9">
        <v>12</v>
      </c>
      <c r="B26" s="11" t="s">
        <v>64</v>
      </c>
      <c r="C26" s="9" t="s">
        <v>37</v>
      </c>
      <c r="D26" s="1">
        <v>2.2000000000000002</v>
      </c>
      <c r="E26" s="13"/>
      <c r="F26" s="13">
        <v>5812.83</v>
      </c>
      <c r="G26" s="13"/>
      <c r="H26" s="15"/>
      <c r="I26" s="22">
        <v>156</v>
      </c>
      <c r="K26" s="65"/>
    </row>
    <row r="27" spans="1:11" x14ac:dyDescent="0.45">
      <c r="A27" s="27"/>
      <c r="B27" s="28" t="s">
        <v>41</v>
      </c>
      <c r="C27" s="27"/>
      <c r="D27" s="34"/>
      <c r="E27" s="31">
        <f>E28+E29</f>
        <v>0</v>
      </c>
      <c r="F27" s="31">
        <f t="shared" ref="F27:G27" si="7">F28+F29</f>
        <v>21927.07303</v>
      </c>
      <c r="G27" s="31">
        <f t="shared" si="7"/>
        <v>0</v>
      </c>
      <c r="H27" s="31">
        <f>SUM(E27:G27)</f>
        <v>21927.07303</v>
      </c>
      <c r="I27" s="32"/>
    </row>
    <row r="28" spans="1:11" ht="51" x14ac:dyDescent="0.45">
      <c r="A28" s="9">
        <v>13</v>
      </c>
      <c r="B28" s="18" t="s">
        <v>47</v>
      </c>
      <c r="C28" s="9" t="s">
        <v>37</v>
      </c>
      <c r="D28" s="1">
        <v>14</v>
      </c>
      <c r="E28" s="13"/>
      <c r="F28" s="13">
        <v>15432.35858</v>
      </c>
      <c r="G28" s="13"/>
      <c r="H28" s="15"/>
      <c r="I28" s="22">
        <v>1800</v>
      </c>
      <c r="K28" s="65"/>
    </row>
    <row r="29" spans="1:11" ht="51" x14ac:dyDescent="0.45">
      <c r="A29" s="59">
        <v>14</v>
      </c>
      <c r="B29" s="18" t="s">
        <v>48</v>
      </c>
      <c r="C29" s="59" t="s">
        <v>66</v>
      </c>
      <c r="D29" s="60">
        <v>2</v>
      </c>
      <c r="E29" s="13"/>
      <c r="F29" s="13">
        <v>6494.7144500000004</v>
      </c>
      <c r="G29" s="13"/>
      <c r="H29" s="15"/>
      <c r="I29" s="22">
        <v>230</v>
      </c>
      <c r="K29" s="65"/>
    </row>
    <row r="30" spans="1:11" x14ac:dyDescent="0.45">
      <c r="A30" s="27"/>
      <c r="B30" s="28" t="s">
        <v>74</v>
      </c>
      <c r="C30" s="27"/>
      <c r="D30" s="34"/>
      <c r="E30" s="31">
        <f>E31</f>
        <v>0</v>
      </c>
      <c r="F30" s="31">
        <f>F31+F32</f>
        <v>16352.29</v>
      </c>
      <c r="G30" s="31">
        <f t="shared" ref="G30" si="8">G31</f>
        <v>0</v>
      </c>
      <c r="H30" s="31">
        <f>E30+F30+G30</f>
        <v>16352.29</v>
      </c>
      <c r="I30" s="31"/>
    </row>
    <row r="31" spans="1:11" ht="51" x14ac:dyDescent="0.45">
      <c r="A31" s="57">
        <v>15</v>
      </c>
      <c r="B31" s="18" t="s">
        <v>75</v>
      </c>
      <c r="C31" s="82" t="s">
        <v>77</v>
      </c>
      <c r="D31" s="84">
        <v>2.9</v>
      </c>
      <c r="E31" s="13"/>
      <c r="F31" s="13">
        <v>7430.43</v>
      </c>
      <c r="G31" s="13"/>
      <c r="H31" s="15"/>
      <c r="I31" s="82">
        <v>13</v>
      </c>
      <c r="K31" s="65"/>
    </row>
    <row r="32" spans="1:11" ht="51" x14ac:dyDescent="0.45">
      <c r="A32" s="59"/>
      <c r="B32" s="18" t="s">
        <v>76</v>
      </c>
      <c r="C32" s="83"/>
      <c r="D32" s="85"/>
      <c r="E32" s="13"/>
      <c r="F32" s="13">
        <v>8921.86</v>
      </c>
      <c r="G32" s="13"/>
      <c r="H32" s="15"/>
      <c r="I32" s="83"/>
      <c r="K32" s="65"/>
    </row>
    <row r="33" spans="1:11" x14ac:dyDescent="0.45">
      <c r="A33" s="27"/>
      <c r="B33" s="28" t="s">
        <v>36</v>
      </c>
      <c r="C33" s="27"/>
      <c r="D33" s="34"/>
      <c r="E33" s="31">
        <f>E34</f>
        <v>0</v>
      </c>
      <c r="F33" s="31">
        <f t="shared" ref="F33:G33" si="9">F34</f>
        <v>16998.53</v>
      </c>
      <c r="G33" s="31">
        <f t="shared" si="9"/>
        <v>0</v>
      </c>
      <c r="H33" s="31">
        <f>SUM(E33:G33)</f>
        <v>16998.53</v>
      </c>
      <c r="I33" s="32"/>
    </row>
    <row r="34" spans="1:11" ht="51" x14ac:dyDescent="0.45">
      <c r="A34" s="41">
        <v>16</v>
      </c>
      <c r="B34" s="18" t="s">
        <v>65</v>
      </c>
      <c r="C34" s="41" t="s">
        <v>37</v>
      </c>
      <c r="D34" s="42">
        <v>23.5</v>
      </c>
      <c r="E34" s="13"/>
      <c r="F34" s="13">
        <v>16998.53</v>
      </c>
      <c r="G34" s="13"/>
      <c r="H34" s="15"/>
      <c r="I34" s="22">
        <v>342</v>
      </c>
      <c r="K34" s="65"/>
    </row>
    <row r="35" spans="1:11" ht="54.75" customHeight="1" x14ac:dyDescent="0.45">
      <c r="A35" s="9"/>
      <c r="B35" s="19" t="s">
        <v>11</v>
      </c>
      <c r="C35" s="9"/>
      <c r="D35" s="1"/>
      <c r="E35" s="10">
        <v>139308.65</v>
      </c>
      <c r="F35" s="13"/>
      <c r="G35" s="13"/>
      <c r="H35" s="15"/>
      <c r="I35" s="15"/>
    </row>
    <row r="36" spans="1:11" s="40" customFormat="1" x14ac:dyDescent="0.45">
      <c r="A36" s="25"/>
      <c r="B36" s="37" t="s">
        <v>10</v>
      </c>
      <c r="C36" s="25"/>
      <c r="D36" s="38"/>
      <c r="E36" s="39">
        <f>E35+E33+E27+E25+E23+E20+E18+E14+E12+E10+E7+E30</f>
        <v>139308.65</v>
      </c>
      <c r="F36" s="39">
        <f t="shared" ref="F36:G36" si="10">F35+F33+F27+F25+F23+F20+F18+F14+F12+F10+F7+F30</f>
        <v>173055.42389000001</v>
      </c>
      <c r="G36" s="39">
        <f t="shared" si="10"/>
        <v>0</v>
      </c>
      <c r="H36" s="39">
        <f>E36+F36+G36</f>
        <v>312364.07389</v>
      </c>
      <c r="I36" s="39"/>
      <c r="J36" s="55"/>
      <c r="K36" s="63"/>
    </row>
    <row r="38" spans="1:11" s="49" customFormat="1" x14ac:dyDescent="0.45">
      <c r="A38" s="50"/>
      <c r="B38" s="50"/>
      <c r="C38" s="50"/>
      <c r="D38" s="50"/>
      <c r="E38" s="51"/>
      <c r="F38" s="51"/>
      <c r="G38" s="50"/>
      <c r="H38" s="50"/>
      <c r="I38" s="50"/>
      <c r="J38" s="53"/>
      <c r="K38" s="64"/>
    </row>
    <row r="39" spans="1:11" s="49" customFormat="1" x14ac:dyDescent="0.45">
      <c r="A39" s="50"/>
      <c r="B39" s="50"/>
      <c r="C39" s="50"/>
      <c r="D39" s="50"/>
      <c r="E39" s="51"/>
      <c r="F39" s="51"/>
      <c r="G39" s="52"/>
      <c r="H39" s="52"/>
      <c r="I39" s="50"/>
      <c r="J39" s="53"/>
      <c r="K39" s="64"/>
    </row>
    <row r="41" spans="1:11" x14ac:dyDescent="0.45">
      <c r="G41" s="23"/>
      <c r="J41" s="56"/>
    </row>
    <row r="42" spans="1:11" x14ac:dyDescent="0.45">
      <c r="H42" s="23"/>
      <c r="I42" s="23"/>
      <c r="J42" s="56"/>
    </row>
    <row r="46" spans="1:11" x14ac:dyDescent="0.45">
      <c r="A46" s="6"/>
      <c r="B46" s="6"/>
      <c r="C46" s="6"/>
      <c r="D46" s="21"/>
      <c r="E46" s="6"/>
      <c r="F46" s="6"/>
      <c r="G46" s="6"/>
      <c r="H46" s="6"/>
      <c r="I46" s="6"/>
      <c r="J46" s="56"/>
    </row>
  </sheetData>
  <mergeCells count="12">
    <mergeCell ref="C31:C32"/>
    <mergeCell ref="D31:D32"/>
    <mergeCell ref="I31:I32"/>
    <mergeCell ref="H1:I1"/>
    <mergeCell ref="A2:I3"/>
    <mergeCell ref="A5:A6"/>
    <mergeCell ref="B5:B6"/>
    <mergeCell ref="C5:C6"/>
    <mergeCell ref="D5:D6"/>
    <mergeCell ref="E5:G5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7"/>
  <sheetViews>
    <sheetView tabSelected="1" view="pageBreakPreview" zoomScale="50" zoomScaleNormal="55" zoomScaleSheetLayoutView="50" workbookViewId="0">
      <selection activeCell="A2" sqref="A2:I3"/>
    </sheetView>
  </sheetViews>
  <sheetFormatPr defaultColWidth="9.1796875" defaultRowHeight="25.5" x14ac:dyDescent="0.35"/>
  <cols>
    <col min="1" max="1" width="7.7265625" style="20" customWidth="1"/>
    <col min="2" max="2" width="111.453125" style="20" customWidth="1"/>
    <col min="3" max="3" width="29" style="20" customWidth="1"/>
    <col min="4" max="4" width="32.453125" style="20" customWidth="1"/>
    <col min="5" max="5" width="32.453125" style="21" customWidth="1"/>
    <col min="6" max="6" width="30" style="20" customWidth="1"/>
    <col min="7" max="7" width="37" style="20" customWidth="1"/>
    <col min="8" max="8" width="33.26953125" style="20" customWidth="1"/>
    <col min="9" max="9" width="37" style="20" customWidth="1"/>
    <col min="10" max="16384" width="9.1796875" style="6"/>
  </cols>
  <sheetData>
    <row r="1" spans="1:9" ht="78.75" customHeight="1" x14ac:dyDescent="0.35">
      <c r="H1" s="86" t="s">
        <v>80</v>
      </c>
      <c r="I1" s="86"/>
    </row>
    <row r="2" spans="1:9" s="2" customFormat="1" ht="15" customHeight="1" x14ac:dyDescent="0.35">
      <c r="A2" s="87" t="s">
        <v>43</v>
      </c>
      <c r="B2" s="87"/>
      <c r="C2" s="87"/>
      <c r="D2" s="87"/>
      <c r="E2" s="87"/>
      <c r="F2" s="87"/>
      <c r="G2" s="87"/>
      <c r="H2" s="87"/>
      <c r="I2" s="87"/>
    </row>
    <row r="3" spans="1:9" s="2" customFormat="1" ht="15" customHeight="1" x14ac:dyDescent="0.35">
      <c r="A3" s="87"/>
      <c r="B3" s="87"/>
      <c r="C3" s="87"/>
      <c r="D3" s="87"/>
      <c r="E3" s="87"/>
      <c r="F3" s="87"/>
      <c r="G3" s="87"/>
      <c r="H3" s="87"/>
      <c r="I3" s="87"/>
    </row>
    <row r="4" spans="1:9" s="2" customFormat="1" x14ac:dyDescent="0.35">
      <c r="A4" s="3"/>
      <c r="B4" s="3"/>
      <c r="C4" s="3"/>
      <c r="D4" s="3"/>
      <c r="E4" s="4"/>
      <c r="F4" s="3"/>
      <c r="G4" s="3"/>
      <c r="H4" s="5"/>
      <c r="I4" s="5"/>
    </row>
    <row r="5" spans="1:9" ht="50.25" customHeight="1" x14ac:dyDescent="0.35">
      <c r="A5" s="88" t="s">
        <v>0</v>
      </c>
      <c r="B5" s="88" t="s">
        <v>1</v>
      </c>
      <c r="C5" s="88" t="s">
        <v>2</v>
      </c>
      <c r="D5" s="89" t="s">
        <v>3</v>
      </c>
      <c r="E5" s="88" t="s">
        <v>13</v>
      </c>
      <c r="F5" s="88"/>
      <c r="G5" s="88"/>
      <c r="H5" s="90" t="s">
        <v>7</v>
      </c>
      <c r="I5" s="91" t="s">
        <v>4</v>
      </c>
    </row>
    <row r="6" spans="1:9" ht="201" customHeight="1" x14ac:dyDescent="0.35">
      <c r="A6" s="88"/>
      <c r="B6" s="88"/>
      <c r="C6" s="88"/>
      <c r="D6" s="89"/>
      <c r="E6" s="7" t="s">
        <v>8</v>
      </c>
      <c r="F6" s="8" t="s">
        <v>14</v>
      </c>
      <c r="G6" s="8" t="s">
        <v>9</v>
      </c>
      <c r="H6" s="90"/>
      <c r="I6" s="91"/>
    </row>
    <row r="7" spans="1:9" ht="25" x14ac:dyDescent="0.35">
      <c r="A7" s="94" t="s">
        <v>44</v>
      </c>
      <c r="B7" s="95"/>
      <c r="C7" s="95"/>
      <c r="D7" s="95"/>
      <c r="E7" s="95"/>
      <c r="F7" s="95"/>
      <c r="G7" s="95"/>
      <c r="H7" s="95"/>
      <c r="I7" s="96"/>
    </row>
    <row r="8" spans="1:9" ht="25" x14ac:dyDescent="0.35">
      <c r="A8" s="28"/>
      <c r="B8" s="28" t="s">
        <v>57</v>
      </c>
      <c r="C8" s="28"/>
      <c r="D8" s="28"/>
      <c r="E8" s="28">
        <f>E9</f>
        <v>0</v>
      </c>
      <c r="F8" s="67">
        <f>F9</f>
        <v>2567.06</v>
      </c>
      <c r="G8" s="28">
        <v>0</v>
      </c>
      <c r="H8" s="31">
        <f>SUM(E8:G8)</f>
        <v>2567.06</v>
      </c>
      <c r="I8" s="28"/>
    </row>
    <row r="9" spans="1:9" x14ac:dyDescent="0.35">
      <c r="A9" s="9">
        <v>1</v>
      </c>
      <c r="B9" s="66" t="s">
        <v>78</v>
      </c>
      <c r="C9" s="9" t="s">
        <v>21</v>
      </c>
      <c r="D9" s="9">
        <v>6</v>
      </c>
      <c r="E9" s="58"/>
      <c r="F9" s="44">
        <v>2567.06</v>
      </c>
      <c r="G9" s="58"/>
      <c r="H9" s="58"/>
      <c r="I9" s="9">
        <v>143</v>
      </c>
    </row>
    <row r="10" spans="1:9" x14ac:dyDescent="0.35">
      <c r="A10" s="27"/>
      <c r="B10" s="28" t="s">
        <v>12</v>
      </c>
      <c r="C10" s="27"/>
      <c r="D10" s="29"/>
      <c r="E10" s="30">
        <f>SUM(E11:E12)</f>
        <v>85787.148000000001</v>
      </c>
      <c r="F10" s="30">
        <f t="shared" ref="F10:G10" si="0">SUM(F11:F12)</f>
        <v>23355.911999999997</v>
      </c>
      <c r="G10" s="30">
        <f t="shared" si="0"/>
        <v>0</v>
      </c>
      <c r="H10" s="31">
        <f>SUM(E10:G10)</f>
        <v>109143.06</v>
      </c>
      <c r="I10" s="32"/>
    </row>
    <row r="11" spans="1:9" ht="51" x14ac:dyDescent="0.35">
      <c r="A11" s="9">
        <v>2</v>
      </c>
      <c r="B11" s="11" t="s">
        <v>50</v>
      </c>
      <c r="C11" s="9" t="s">
        <v>34</v>
      </c>
      <c r="D11" s="1">
        <v>4.0999999999999996</v>
      </c>
      <c r="E11" s="13">
        <v>85787.148000000001</v>
      </c>
      <c r="F11" s="13"/>
      <c r="G11" s="13"/>
      <c r="H11" s="15"/>
      <c r="I11" s="22">
        <v>264</v>
      </c>
    </row>
    <row r="12" spans="1:9" ht="86.5" customHeight="1" x14ac:dyDescent="0.35">
      <c r="A12" s="9">
        <v>3</v>
      </c>
      <c r="B12" s="11" t="s">
        <v>51</v>
      </c>
      <c r="C12" s="9" t="s">
        <v>49</v>
      </c>
      <c r="D12" s="1">
        <v>4</v>
      </c>
      <c r="E12" s="13"/>
      <c r="F12" s="13">
        <v>23355.911999999997</v>
      </c>
      <c r="G12" s="13"/>
      <c r="H12" s="15"/>
      <c r="I12" s="22">
        <v>200</v>
      </c>
    </row>
    <row r="13" spans="1:9" x14ac:dyDescent="0.35">
      <c r="A13" s="27"/>
      <c r="B13" s="28" t="s">
        <v>15</v>
      </c>
      <c r="C13" s="33"/>
      <c r="D13" s="29"/>
      <c r="E13" s="30">
        <f>SUM(E14:E15)</f>
        <v>6000</v>
      </c>
      <c r="F13" s="30">
        <f>SUM(F14:F14)</f>
        <v>892.51200000000028</v>
      </c>
      <c r="G13" s="30">
        <f>SUM(G14:G14)</f>
        <v>0</v>
      </c>
      <c r="H13" s="31">
        <f>SUM(E13:G13)</f>
        <v>6892.5120000000006</v>
      </c>
      <c r="I13" s="32"/>
    </row>
    <row r="14" spans="1:9" ht="51" x14ac:dyDescent="0.35">
      <c r="A14" s="82">
        <v>4</v>
      </c>
      <c r="B14" s="11" t="s">
        <v>17</v>
      </c>
      <c r="C14" s="82" t="s">
        <v>21</v>
      </c>
      <c r="D14" s="92">
        <v>2</v>
      </c>
      <c r="E14" s="12"/>
      <c r="F14" s="13">
        <v>892.51200000000028</v>
      </c>
      <c r="G14" s="13"/>
      <c r="H14" s="15"/>
      <c r="I14" s="99">
        <v>64</v>
      </c>
    </row>
    <row r="15" spans="1:9" ht="51" x14ac:dyDescent="0.35">
      <c r="A15" s="83"/>
      <c r="B15" s="11" t="s">
        <v>18</v>
      </c>
      <c r="C15" s="83"/>
      <c r="D15" s="93"/>
      <c r="E15" s="12">
        <v>6000</v>
      </c>
      <c r="F15" s="13"/>
      <c r="G15" s="13"/>
      <c r="H15" s="15"/>
      <c r="I15" s="100"/>
    </row>
    <row r="16" spans="1:9" x14ac:dyDescent="0.35">
      <c r="A16" s="27"/>
      <c r="B16" s="28" t="s">
        <v>16</v>
      </c>
      <c r="C16" s="27"/>
      <c r="D16" s="29"/>
      <c r="E16" s="30">
        <f>SUM(E17:E20)</f>
        <v>15000</v>
      </c>
      <c r="F16" s="30">
        <f>SUM(F17:F20)</f>
        <v>93455.141454545461</v>
      </c>
      <c r="G16" s="30">
        <f>SUM(G17:G17)</f>
        <v>0</v>
      </c>
      <c r="H16" s="31">
        <f>SUM(E16:G16)</f>
        <v>108455.14145454546</v>
      </c>
      <c r="I16" s="32"/>
    </row>
    <row r="17" spans="1:9" ht="68.5" customHeight="1" x14ac:dyDescent="0.35">
      <c r="A17" s="82">
        <v>5</v>
      </c>
      <c r="B17" s="11" t="s">
        <v>19</v>
      </c>
      <c r="C17" s="82" t="s">
        <v>21</v>
      </c>
      <c r="D17" s="84">
        <v>6</v>
      </c>
      <c r="E17" s="12"/>
      <c r="F17" s="13">
        <v>5340.0054545454532</v>
      </c>
      <c r="G17" s="12"/>
      <c r="H17" s="15"/>
      <c r="I17" s="101">
        <v>85</v>
      </c>
    </row>
    <row r="18" spans="1:9" ht="60" customHeight="1" x14ac:dyDescent="0.35">
      <c r="A18" s="83"/>
      <c r="B18" s="72" t="s">
        <v>53</v>
      </c>
      <c r="C18" s="83"/>
      <c r="D18" s="85"/>
      <c r="E18" s="68">
        <v>15000</v>
      </c>
      <c r="F18" s="70">
        <v>14000</v>
      </c>
      <c r="G18" s="12"/>
      <c r="H18" s="15"/>
      <c r="I18" s="102"/>
    </row>
    <row r="19" spans="1:9" ht="60" customHeight="1" x14ac:dyDescent="0.35">
      <c r="A19" s="82">
        <v>6</v>
      </c>
      <c r="B19" s="72" t="s">
        <v>20</v>
      </c>
      <c r="C19" s="82" t="s">
        <v>21</v>
      </c>
      <c r="D19" s="82">
        <v>14.8</v>
      </c>
      <c r="E19" s="12"/>
      <c r="F19" s="13">
        <v>4115.1359999999986</v>
      </c>
      <c r="G19" s="12"/>
      <c r="H19" s="15"/>
      <c r="I19" s="101">
        <v>235</v>
      </c>
    </row>
    <row r="20" spans="1:9" ht="60" customHeight="1" x14ac:dyDescent="0.35">
      <c r="A20" s="83"/>
      <c r="B20" s="72" t="s">
        <v>54</v>
      </c>
      <c r="C20" s="83"/>
      <c r="D20" s="83"/>
      <c r="E20" s="12"/>
      <c r="F20" s="70">
        <f>30000+40000</f>
        <v>70000</v>
      </c>
      <c r="G20" s="12"/>
      <c r="H20" s="15"/>
      <c r="I20" s="102"/>
    </row>
    <row r="21" spans="1:9" x14ac:dyDescent="0.35">
      <c r="A21" s="27"/>
      <c r="B21" s="28" t="s">
        <v>32</v>
      </c>
      <c r="C21" s="27"/>
      <c r="D21" s="34"/>
      <c r="E21" s="31">
        <f>E22+E23</f>
        <v>29251.33</v>
      </c>
      <c r="F21" s="31">
        <f t="shared" ref="F21:G21" si="1">F22+F23</f>
        <v>54786.85</v>
      </c>
      <c r="G21" s="31">
        <f t="shared" si="1"/>
        <v>0</v>
      </c>
      <c r="H21" s="31">
        <f>SUM(E21:G21)</f>
        <v>84038.18</v>
      </c>
      <c r="I21" s="35"/>
    </row>
    <row r="22" spans="1:9" ht="60" customHeight="1" x14ac:dyDescent="0.35">
      <c r="A22" s="82">
        <v>7</v>
      </c>
      <c r="B22" s="11" t="s">
        <v>33</v>
      </c>
      <c r="C22" s="82" t="s">
        <v>21</v>
      </c>
      <c r="D22" s="82">
        <v>16.5</v>
      </c>
      <c r="E22" s="24"/>
      <c r="F22" s="13">
        <v>4315.2600000000011</v>
      </c>
      <c r="G22" s="12"/>
      <c r="H22" s="15"/>
      <c r="I22" s="103">
        <v>140</v>
      </c>
    </row>
    <row r="23" spans="1:9" ht="84" customHeight="1" x14ac:dyDescent="0.35">
      <c r="A23" s="83"/>
      <c r="B23" s="72" t="s">
        <v>55</v>
      </c>
      <c r="C23" s="83"/>
      <c r="D23" s="83"/>
      <c r="E23" s="69">
        <v>29251.33</v>
      </c>
      <c r="F23" s="70">
        <v>50471.59</v>
      </c>
      <c r="G23" s="12"/>
      <c r="H23" s="15"/>
      <c r="I23" s="104"/>
    </row>
    <row r="24" spans="1:9" x14ac:dyDescent="0.35">
      <c r="A24" s="27"/>
      <c r="B24" s="28" t="s">
        <v>5</v>
      </c>
      <c r="C24" s="27"/>
      <c r="D24" s="29"/>
      <c r="E24" s="30">
        <f>SUM(E25:E25)</f>
        <v>332618.07</v>
      </c>
      <c r="F24" s="30">
        <f>SUM(F25:F25)</f>
        <v>49783.859999999986</v>
      </c>
      <c r="G24" s="30">
        <f>SUM(G25:G25)</f>
        <v>0</v>
      </c>
      <c r="H24" s="31">
        <f>SUM(E24:G24)</f>
        <v>382401.93</v>
      </c>
      <c r="I24" s="32"/>
    </row>
    <row r="25" spans="1:9" ht="88.5" customHeight="1" x14ac:dyDescent="0.35">
      <c r="A25" s="9">
        <v>8</v>
      </c>
      <c r="B25" s="11" t="s">
        <v>52</v>
      </c>
      <c r="C25" s="9" t="s">
        <v>22</v>
      </c>
      <c r="D25" s="1">
        <v>14.6</v>
      </c>
      <c r="E25" s="70">
        <f>144439.79+188178.28</f>
        <v>332618.07</v>
      </c>
      <c r="F25" s="69">
        <f>237962.15-188178.29</f>
        <v>49783.859999999986</v>
      </c>
      <c r="G25" s="14"/>
      <c r="H25" s="15"/>
      <c r="I25" s="17" t="s">
        <v>6</v>
      </c>
    </row>
    <row r="26" spans="1:9" x14ac:dyDescent="0.35">
      <c r="A26" s="27"/>
      <c r="B26" s="28" t="s">
        <v>38</v>
      </c>
      <c r="C26" s="27"/>
      <c r="D26" s="29"/>
      <c r="E26" s="30">
        <f>SUM(E27:E28)</f>
        <v>15000</v>
      </c>
      <c r="F26" s="30">
        <f t="shared" ref="F26:G26" si="2">SUM(F27:F28)</f>
        <v>1338.28</v>
      </c>
      <c r="G26" s="30">
        <f t="shared" si="2"/>
        <v>0</v>
      </c>
      <c r="H26" s="31">
        <f>SUM(E26:G26)</f>
        <v>16338.28</v>
      </c>
      <c r="I26" s="32"/>
    </row>
    <row r="27" spans="1:9" ht="51" x14ac:dyDescent="0.35">
      <c r="A27" s="82">
        <v>9</v>
      </c>
      <c r="B27" s="11" t="s">
        <v>39</v>
      </c>
      <c r="C27" s="82" t="s">
        <v>21</v>
      </c>
      <c r="D27" s="84">
        <v>2.9</v>
      </c>
      <c r="E27" s="13"/>
      <c r="F27" s="24">
        <v>1338.28</v>
      </c>
      <c r="G27" s="14"/>
      <c r="H27" s="15"/>
      <c r="I27" s="101">
        <v>108</v>
      </c>
    </row>
    <row r="28" spans="1:9" ht="51" x14ac:dyDescent="0.35">
      <c r="A28" s="83"/>
      <c r="B28" s="11" t="s">
        <v>40</v>
      </c>
      <c r="C28" s="83"/>
      <c r="D28" s="85"/>
      <c r="E28" s="13">
        <v>15000</v>
      </c>
      <c r="F28" s="24"/>
      <c r="G28" s="14"/>
      <c r="H28" s="15"/>
      <c r="I28" s="102"/>
    </row>
    <row r="29" spans="1:9" x14ac:dyDescent="0.35">
      <c r="A29" s="27"/>
      <c r="B29" s="28" t="s">
        <v>25</v>
      </c>
      <c r="C29" s="27"/>
      <c r="D29" s="34"/>
      <c r="E29" s="31">
        <f>SUM(E30:E33)</f>
        <v>31000</v>
      </c>
      <c r="F29" s="31">
        <f>SUM(F30:F33)</f>
        <v>8956.5720000000001</v>
      </c>
      <c r="G29" s="31">
        <f>SUM(G30:G33)</f>
        <v>0</v>
      </c>
      <c r="H29" s="31">
        <f>SUM(E29:G29)</f>
        <v>39956.572</v>
      </c>
      <c r="I29" s="32"/>
    </row>
    <row r="30" spans="1:9" ht="51" x14ac:dyDescent="0.35">
      <c r="A30" s="82">
        <v>10</v>
      </c>
      <c r="B30" s="16" t="s">
        <v>23</v>
      </c>
      <c r="C30" s="82" t="s">
        <v>21</v>
      </c>
      <c r="D30" s="82">
        <v>0.3</v>
      </c>
      <c r="E30" s="13"/>
      <c r="F30" s="26">
        <v>422.01600000000008</v>
      </c>
      <c r="G30" s="13"/>
      <c r="H30" s="15"/>
      <c r="I30" s="97">
        <v>187</v>
      </c>
    </row>
    <row r="31" spans="1:9" ht="51" x14ac:dyDescent="0.35">
      <c r="A31" s="83"/>
      <c r="B31" s="16" t="s">
        <v>24</v>
      </c>
      <c r="C31" s="83"/>
      <c r="D31" s="83"/>
      <c r="E31" s="12">
        <v>6000</v>
      </c>
      <c r="F31" s="13"/>
      <c r="G31" s="13"/>
      <c r="H31" s="15"/>
      <c r="I31" s="98"/>
    </row>
    <row r="32" spans="1:9" ht="51" x14ac:dyDescent="0.35">
      <c r="A32" s="82">
        <v>11</v>
      </c>
      <c r="B32" s="16" t="s">
        <v>30</v>
      </c>
      <c r="C32" s="82" t="s">
        <v>21</v>
      </c>
      <c r="D32" s="82">
        <v>6.5</v>
      </c>
      <c r="E32" s="12"/>
      <c r="F32" s="13">
        <v>2534.556</v>
      </c>
      <c r="G32" s="13"/>
      <c r="H32" s="15"/>
      <c r="I32" s="97">
        <v>156</v>
      </c>
    </row>
    <row r="33" spans="1:9" ht="51" x14ac:dyDescent="0.35">
      <c r="A33" s="83"/>
      <c r="B33" s="73" t="s">
        <v>31</v>
      </c>
      <c r="C33" s="83"/>
      <c r="D33" s="83"/>
      <c r="E33" s="68">
        <v>25000</v>
      </c>
      <c r="F33" s="70">
        <v>6000</v>
      </c>
      <c r="G33" s="13"/>
      <c r="H33" s="15"/>
      <c r="I33" s="98"/>
    </row>
    <row r="34" spans="1:9" x14ac:dyDescent="0.35">
      <c r="A34" s="27"/>
      <c r="B34" s="36" t="s">
        <v>26</v>
      </c>
      <c r="C34" s="27"/>
      <c r="D34" s="34"/>
      <c r="E34" s="31">
        <f>SUM(E35:E38)</f>
        <v>35000</v>
      </c>
      <c r="F34" s="31">
        <f t="shared" ref="F34:G34" si="3">SUM(F35:F38)</f>
        <v>95449.935984189709</v>
      </c>
      <c r="G34" s="31">
        <f t="shared" si="3"/>
        <v>0</v>
      </c>
      <c r="H34" s="31">
        <f>SUM(E34:G34)</f>
        <v>130449.93598418971</v>
      </c>
      <c r="I34" s="32"/>
    </row>
    <row r="35" spans="1:9" ht="51" x14ac:dyDescent="0.35">
      <c r="A35" s="82">
        <v>12</v>
      </c>
      <c r="B35" s="18" t="s">
        <v>27</v>
      </c>
      <c r="C35" s="82" t="s">
        <v>21</v>
      </c>
      <c r="D35" s="92">
        <v>17</v>
      </c>
      <c r="E35" s="13"/>
      <c r="F35" s="13">
        <v>4431.2279999999982</v>
      </c>
      <c r="G35" s="13"/>
      <c r="H35" s="15"/>
      <c r="I35" s="97">
        <v>204</v>
      </c>
    </row>
    <row r="36" spans="1:9" ht="51" x14ac:dyDescent="0.35">
      <c r="A36" s="83"/>
      <c r="B36" s="74" t="s">
        <v>56</v>
      </c>
      <c r="C36" s="83"/>
      <c r="D36" s="93"/>
      <c r="E36" s="70">
        <v>35000</v>
      </c>
      <c r="F36" s="70">
        <v>47000</v>
      </c>
      <c r="G36" s="13"/>
      <c r="H36" s="15"/>
      <c r="I36" s="98"/>
    </row>
    <row r="37" spans="1:9" ht="51" x14ac:dyDescent="0.35">
      <c r="A37" s="82">
        <v>13</v>
      </c>
      <c r="B37" s="18" t="s">
        <v>28</v>
      </c>
      <c r="C37" s="82" t="s">
        <v>21</v>
      </c>
      <c r="D37" s="92">
        <v>9</v>
      </c>
      <c r="E37" s="13"/>
      <c r="F37" s="13">
        <v>1018.7079841897244</v>
      </c>
      <c r="G37" s="13"/>
      <c r="H37" s="15"/>
      <c r="I37" s="97">
        <v>202</v>
      </c>
    </row>
    <row r="38" spans="1:9" ht="51" x14ac:dyDescent="0.35">
      <c r="A38" s="83"/>
      <c r="B38" s="74" t="s">
        <v>29</v>
      </c>
      <c r="C38" s="83"/>
      <c r="D38" s="93"/>
      <c r="E38" s="13"/>
      <c r="F38" s="70">
        <f>20000+23000</f>
        <v>43000</v>
      </c>
      <c r="G38" s="13"/>
      <c r="H38" s="15"/>
      <c r="I38" s="98"/>
    </row>
    <row r="39" spans="1:9" s="40" customFormat="1" ht="27.5" x14ac:dyDescent="0.35">
      <c r="A39" s="25"/>
      <c r="B39" s="71" t="s">
        <v>10</v>
      </c>
      <c r="C39" s="25"/>
      <c r="D39" s="38"/>
      <c r="E39" s="39">
        <f>E34+E29+E26+E24+E21+E16+E13+E10</f>
        <v>549656.54800000007</v>
      </c>
      <c r="F39" s="39">
        <f>F34+F29+F26+F24+F21+F16+F13+F10+F8</f>
        <v>330586.12343873514</v>
      </c>
      <c r="G39" s="39">
        <f>G34+G29+G26+G24+G21+G16+G13+G10</f>
        <v>0</v>
      </c>
      <c r="H39" s="39">
        <f>E39+F39+G39</f>
        <v>880242.67143873521</v>
      </c>
      <c r="I39" s="39"/>
    </row>
    <row r="40" spans="1:9" x14ac:dyDescent="0.35">
      <c r="F40" s="21"/>
    </row>
    <row r="41" spans="1:9" x14ac:dyDescent="0.35">
      <c r="E41" s="23"/>
      <c r="F41" s="23"/>
      <c r="G41" s="23"/>
    </row>
    <row r="42" spans="1:9" x14ac:dyDescent="0.35">
      <c r="E42" s="23"/>
      <c r="F42" s="23"/>
      <c r="G42" s="23"/>
      <c r="H42" s="23"/>
      <c r="I42" s="23"/>
    </row>
    <row r="43" spans="1:9" x14ac:dyDescent="0.35">
      <c r="D43" s="75"/>
      <c r="E43" s="76"/>
      <c r="F43" s="76"/>
      <c r="G43" s="75"/>
      <c r="H43" s="23"/>
    </row>
    <row r="44" spans="1:9" x14ac:dyDescent="0.35">
      <c r="D44" s="77"/>
      <c r="E44" s="78"/>
      <c r="F44" s="78"/>
      <c r="G44" s="76"/>
    </row>
    <row r="45" spans="1:9" x14ac:dyDescent="0.35">
      <c r="D45" s="75"/>
      <c r="E45" s="76"/>
      <c r="F45" s="76"/>
      <c r="G45" s="75"/>
    </row>
    <row r="46" spans="1:9" x14ac:dyDescent="0.35">
      <c r="A46" s="6"/>
      <c r="B46" s="6"/>
      <c r="C46" s="6"/>
      <c r="D46" s="79"/>
      <c r="E46" s="40"/>
      <c r="F46" s="40"/>
      <c r="G46" s="40"/>
      <c r="H46" s="6"/>
      <c r="I46" s="6"/>
    </row>
    <row r="47" spans="1:9" x14ac:dyDescent="0.35">
      <c r="D47" s="75"/>
      <c r="E47" s="79"/>
      <c r="F47" s="75"/>
      <c r="G47" s="75"/>
    </row>
  </sheetData>
  <mergeCells count="46">
    <mergeCell ref="A7:I7"/>
    <mergeCell ref="A27:A28"/>
    <mergeCell ref="I32:I33"/>
    <mergeCell ref="I35:I36"/>
    <mergeCell ref="I37:I38"/>
    <mergeCell ref="I14:I15"/>
    <mergeCell ref="I17:I18"/>
    <mergeCell ref="I19:I20"/>
    <mergeCell ref="I22:I23"/>
    <mergeCell ref="I30:I31"/>
    <mergeCell ref="I27:I28"/>
    <mergeCell ref="A32:A33"/>
    <mergeCell ref="C32:C33"/>
    <mergeCell ref="D32:D33"/>
    <mergeCell ref="A22:A23"/>
    <mergeCell ref="A35:A36"/>
    <mergeCell ref="A37:A38"/>
    <mergeCell ref="C35:C36"/>
    <mergeCell ref="D35:D36"/>
    <mergeCell ref="C37:C38"/>
    <mergeCell ref="D37:D38"/>
    <mergeCell ref="A19:A20"/>
    <mergeCell ref="C19:C20"/>
    <mergeCell ref="D19:D20"/>
    <mergeCell ref="A30:A31"/>
    <mergeCell ref="C30:C31"/>
    <mergeCell ref="D30:D31"/>
    <mergeCell ref="C27:C28"/>
    <mergeCell ref="D27:D28"/>
    <mergeCell ref="C22:C23"/>
    <mergeCell ref="D22:D23"/>
    <mergeCell ref="C14:C15"/>
    <mergeCell ref="D14:D15"/>
    <mergeCell ref="A14:A15"/>
    <mergeCell ref="A17:A18"/>
    <mergeCell ref="C17:C18"/>
    <mergeCell ref="D17:D18"/>
    <mergeCell ref="I5:I6"/>
    <mergeCell ref="D5:D6"/>
    <mergeCell ref="E5:G5"/>
    <mergeCell ref="H1:I1"/>
    <mergeCell ref="A2:I3"/>
    <mergeCell ref="H5:H6"/>
    <mergeCell ref="A5:A6"/>
    <mergeCell ref="B5:B6"/>
    <mergeCell ref="C5:C6"/>
  </mergeCells>
  <printOptions horizontalCentered="1"/>
  <pageMargins left="0.39370078740157483" right="0.39370078740157483" top="0.59055118110236227" bottom="0.59055118110236227" header="0" footer="0"/>
  <pageSetup paperSize="9" scale="37" fitToHeight="2" orientation="landscape" r:id="rId1"/>
  <rowBreaks count="1" manualBreakCount="1">
    <brk id="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1</vt:lpstr>
      <vt:lpstr>Приложение 2</vt:lpstr>
      <vt:lpstr>'Приложение 2'!Заголовки_для_печати</vt:lpstr>
      <vt:lpstr>'Приложение 1'!Область_печати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2021-03-24T12:26:39Z</dcterms:modified>
</cp:coreProperties>
</file>