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Доходы!$A$31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Доходы!$D$31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Источники!#REF!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Источники!#REF!</definedName>
    <definedName name="REND_1" localSheetId="1">Расходы!$A$220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IGN" localSheetId="0">Доходы!$A$23:$D$32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87" i="2" l="1"/>
  <c r="E176" i="2"/>
  <c r="E177" i="2"/>
  <c r="E178" i="2"/>
  <c r="E179" i="2"/>
  <c r="E180" i="2"/>
  <c r="E181" i="2"/>
  <c r="E182" i="2"/>
  <c r="E69" i="2"/>
  <c r="D69" i="2"/>
  <c r="E81" i="2"/>
  <c r="E86" i="2"/>
  <c r="E85" i="2" s="1"/>
  <c r="E82" i="2"/>
  <c r="E83" i="2"/>
  <c r="E17" i="2"/>
  <c r="E35" i="2"/>
  <c r="E36" i="2"/>
  <c r="E37" i="2"/>
  <c r="E38" i="2"/>
  <c r="F38" i="2" s="1"/>
  <c r="E39" i="2"/>
  <c r="E55" i="1"/>
  <c r="E41" i="1"/>
  <c r="E39" i="1"/>
  <c r="E36" i="1"/>
  <c r="F36" i="1" s="1"/>
  <c r="D15" i="2"/>
  <c r="D126" i="2"/>
  <c r="F126" i="2" s="1"/>
  <c r="E141" i="2"/>
  <c r="E140" i="2" s="1"/>
  <c r="E137" i="2"/>
  <c r="E136" i="2"/>
  <c r="E132" i="2"/>
  <c r="E131" i="2"/>
  <c r="E130" i="2" s="1"/>
  <c r="E135" i="2"/>
  <c r="E125" i="2"/>
  <c r="E124" i="2" s="1"/>
  <c r="E123" i="2" s="1"/>
  <c r="E122" i="2" s="1"/>
  <c r="E121" i="2" s="1"/>
  <c r="E120" i="2" s="1"/>
  <c r="E89" i="2"/>
  <c r="E88" i="2" s="1"/>
  <c r="F88" i="2" s="1"/>
  <c r="E90" i="2"/>
  <c r="E28" i="2"/>
  <c r="E27" i="2" s="1"/>
  <c r="E26" i="2" s="1"/>
  <c r="E22" i="2"/>
  <c r="E24" i="1"/>
  <c r="D198" i="2"/>
  <c r="D195" i="2"/>
  <c r="D194" i="2"/>
  <c r="D193" i="2" s="1"/>
  <c r="D197" i="2"/>
  <c r="D196" i="2" s="1"/>
  <c r="F196" i="2" s="1"/>
  <c r="D200" i="2"/>
  <c r="D199" i="2" s="1"/>
  <c r="D201" i="2"/>
  <c r="D192" i="2"/>
  <c r="D190" i="2" s="1"/>
  <c r="F202" i="2"/>
  <c r="E201" i="2"/>
  <c r="F201" i="2" s="1"/>
  <c r="F146" i="2"/>
  <c r="D145" i="2"/>
  <c r="F145" i="2" s="1"/>
  <c r="D142" i="2"/>
  <c r="D79" i="2"/>
  <c r="D78" i="2" s="1"/>
  <c r="D86" i="2"/>
  <c r="F86" i="2" s="1"/>
  <c r="F87" i="2"/>
  <c r="D85" i="2"/>
  <c r="D83" i="2"/>
  <c r="D82" i="2" s="1"/>
  <c r="D38" i="2"/>
  <c r="D37" i="2" s="1"/>
  <c r="D39" i="2"/>
  <c r="F39" i="2" s="1"/>
  <c r="F40" i="2"/>
  <c r="D32" i="2"/>
  <c r="D31" i="2" s="1"/>
  <c r="D141" i="2"/>
  <c r="D140" i="2"/>
  <c r="D139" i="2" s="1"/>
  <c r="D67" i="1"/>
  <c r="D66" i="1" s="1"/>
  <c r="E21" i="2"/>
  <c r="E20" i="2" s="1"/>
  <c r="F20" i="2" s="1"/>
  <c r="E98" i="2"/>
  <c r="E97" i="2" s="1"/>
  <c r="E96" i="2" s="1"/>
  <c r="E95" i="2" s="1"/>
  <c r="E94" i="2" s="1"/>
  <c r="E93" i="2" s="1"/>
  <c r="E92" i="2" s="1"/>
  <c r="E15" i="2" s="1"/>
  <c r="E190" i="2"/>
  <c r="E189" i="2"/>
  <c r="E188" i="2" s="1"/>
  <c r="E186" i="2" s="1"/>
  <c r="E185" i="2" s="1"/>
  <c r="E184" i="2" s="1"/>
  <c r="E209" i="2"/>
  <c r="E208" i="2" s="1"/>
  <c r="E106" i="2"/>
  <c r="E105" i="2" s="1"/>
  <c r="E107" i="2"/>
  <c r="E79" i="2"/>
  <c r="E78" i="2" s="1"/>
  <c r="E77" i="2" s="1"/>
  <c r="E71" i="2"/>
  <c r="E70" i="2" s="1"/>
  <c r="E72" i="2"/>
  <c r="E32" i="2"/>
  <c r="E31" i="2" s="1"/>
  <c r="E30" i="2" s="1"/>
  <c r="E27" i="1"/>
  <c r="E196" i="2"/>
  <c r="F198" i="2"/>
  <c r="E197" i="2"/>
  <c r="F197" i="2"/>
  <c r="F195" i="2"/>
  <c r="E194" i="2"/>
  <c r="E193" i="2" s="1"/>
  <c r="F194" i="2"/>
  <c r="E20" i="3"/>
  <c r="E19" i="3" s="1"/>
  <c r="E18" i="3" s="1"/>
  <c r="E12" i="3" s="1"/>
  <c r="E22" i="3"/>
  <c r="D29" i="2"/>
  <c r="D28" i="2" s="1"/>
  <c r="D99" i="2"/>
  <c r="D98" i="2" s="1"/>
  <c r="D125" i="2"/>
  <c r="D157" i="2"/>
  <c r="F157" i="2" s="1"/>
  <c r="D155" i="2"/>
  <c r="D154" i="2" s="1"/>
  <c r="E44" i="1"/>
  <c r="E43" i="1" s="1"/>
  <c r="E23" i="1"/>
  <c r="E22" i="1" s="1"/>
  <c r="F22" i="1" s="1"/>
  <c r="E32" i="1"/>
  <c r="E31" i="1" s="1"/>
  <c r="E38" i="1"/>
  <c r="E37" i="1" s="1"/>
  <c r="E40" i="1"/>
  <c r="E51" i="1"/>
  <c r="E54" i="1"/>
  <c r="E53" i="1" s="1"/>
  <c r="F53" i="1" s="1"/>
  <c r="E59" i="1"/>
  <c r="E58" i="1" s="1"/>
  <c r="E64" i="1"/>
  <c r="E67" i="1"/>
  <c r="E66" i="1" s="1"/>
  <c r="E62" i="1"/>
  <c r="E48" i="1"/>
  <c r="E47" i="1" s="1"/>
  <c r="F55" i="1"/>
  <c r="F54" i="1"/>
  <c r="F26" i="1"/>
  <c r="F25" i="1"/>
  <c r="D156" i="2"/>
  <c r="F156" i="2"/>
  <c r="F158" i="2"/>
  <c r="F44" i="1"/>
  <c r="F45" i="1"/>
  <c r="F40" i="1"/>
  <c r="F32" i="1"/>
  <c r="F33" i="1"/>
  <c r="F39" i="1"/>
  <c r="F41" i="1"/>
  <c r="F48" i="1"/>
  <c r="F49" i="1"/>
  <c r="F51" i="1"/>
  <c r="F52" i="1"/>
  <c r="F60" i="1"/>
  <c r="F62" i="1"/>
  <c r="F63" i="1"/>
  <c r="F64" i="1"/>
  <c r="F65" i="1"/>
  <c r="F68" i="1"/>
  <c r="F23" i="2"/>
  <c r="F24" i="2"/>
  <c r="F25" i="2"/>
  <c r="F29" i="2"/>
  <c r="F33" i="2"/>
  <c r="F34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71" i="2"/>
  <c r="F72" i="2"/>
  <c r="F73" i="2"/>
  <c r="F74" i="2"/>
  <c r="F75" i="2"/>
  <c r="F76" i="2"/>
  <c r="F79" i="2"/>
  <c r="F80" i="2"/>
  <c r="F83" i="2"/>
  <c r="F84" i="2"/>
  <c r="F89" i="2"/>
  <c r="F90" i="2"/>
  <c r="F91" i="2"/>
  <c r="F99" i="2"/>
  <c r="F100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33" i="2"/>
  <c r="F135" i="2"/>
  <c r="F136" i="2"/>
  <c r="F137" i="2"/>
  <c r="F138" i="2"/>
  <c r="F141" i="2"/>
  <c r="F142" i="2"/>
  <c r="F147" i="2"/>
  <c r="F148" i="2"/>
  <c r="F149" i="2"/>
  <c r="F150" i="2"/>
  <c r="F151" i="2"/>
  <c r="F152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91" i="2"/>
  <c r="F192" i="2"/>
  <c r="F209" i="2"/>
  <c r="F210" i="2"/>
  <c r="F211" i="2"/>
  <c r="F212" i="2"/>
  <c r="F213" i="2"/>
  <c r="F214" i="2"/>
  <c r="F215" i="2"/>
  <c r="F216" i="2"/>
  <c r="F217" i="2"/>
  <c r="F218" i="2"/>
  <c r="F23" i="1"/>
  <c r="F22" i="2"/>
  <c r="F132" i="2"/>
  <c r="F32" i="2"/>
  <c r="F59" i="1"/>
  <c r="F131" i="2" l="1"/>
  <c r="F85" i="2"/>
  <c r="F21" i="2"/>
  <c r="F67" i="1"/>
  <c r="E61" i="1"/>
  <c r="F61" i="1" s="1"/>
  <c r="E50" i="1"/>
  <c r="F50" i="1" s="1"/>
  <c r="F38" i="1"/>
  <c r="E35" i="1"/>
  <c r="F35" i="1" s="1"/>
  <c r="F31" i="1"/>
  <c r="F43" i="1"/>
  <c r="E42" i="1"/>
  <c r="F42" i="1" s="1"/>
  <c r="D97" i="2"/>
  <c r="F98" i="2"/>
  <c r="D30" i="2"/>
  <c r="F30" i="2" s="1"/>
  <c r="F31" i="2"/>
  <c r="F37" i="2"/>
  <c r="D36" i="2"/>
  <c r="D189" i="2"/>
  <c r="F190" i="2"/>
  <c r="F193" i="2"/>
  <c r="D27" i="2"/>
  <c r="F28" i="2"/>
  <c r="D57" i="1"/>
  <c r="F66" i="1"/>
  <c r="D81" i="2"/>
  <c r="F81" i="2" s="1"/>
  <c r="F82" i="2"/>
  <c r="F105" i="2"/>
  <c r="E104" i="2"/>
  <c r="F78" i="2"/>
  <c r="D77" i="2"/>
  <c r="E134" i="2"/>
  <c r="F154" i="2"/>
  <c r="D153" i="2"/>
  <c r="F153" i="2" s="1"/>
  <c r="E46" i="1"/>
  <c r="F46" i="1" s="1"/>
  <c r="F47" i="1"/>
  <c r="F58" i="1"/>
  <c r="E34" i="1"/>
  <c r="F34" i="1" s="1"/>
  <c r="F37" i="1"/>
  <c r="D124" i="2"/>
  <c r="F125" i="2"/>
  <c r="E68" i="2"/>
  <c r="E45" i="2" s="1"/>
  <c r="F70" i="2"/>
  <c r="E207" i="2"/>
  <c r="F208" i="2"/>
  <c r="E19" i="2"/>
  <c r="E18" i="2" s="1"/>
  <c r="E16" i="2" s="1"/>
  <c r="E129" i="2"/>
  <c r="F130" i="2"/>
  <c r="F140" i="2"/>
  <c r="E139" i="2"/>
  <c r="F139" i="2" s="1"/>
  <c r="D144" i="2"/>
  <c r="E200" i="2"/>
  <c r="F155" i="2"/>
  <c r="E57" i="1" l="1"/>
  <c r="E56" i="1" s="1"/>
  <c r="F200" i="2"/>
  <c r="E199" i="2"/>
  <c r="F199" i="2" s="1"/>
  <c r="F207" i="2"/>
  <c r="E206" i="2"/>
  <c r="F124" i="2"/>
  <c r="D123" i="2"/>
  <c r="F57" i="1"/>
  <c r="D56" i="1"/>
  <c r="F144" i="2"/>
  <c r="D143" i="2"/>
  <c r="E128" i="2"/>
  <c r="E127" i="2" s="1"/>
  <c r="E119" i="2" s="1"/>
  <c r="F129" i="2"/>
  <c r="F189" i="2"/>
  <c r="D188" i="2"/>
  <c r="F27" i="2"/>
  <c r="D26" i="2"/>
  <c r="D35" i="2"/>
  <c r="F35" i="2" s="1"/>
  <c r="F36" i="2"/>
  <c r="E21" i="1"/>
  <c r="F77" i="2"/>
  <c r="F104" i="2"/>
  <c r="E103" i="2"/>
  <c r="F97" i="2"/>
  <c r="D96" i="2"/>
  <c r="F96" i="2" l="1"/>
  <c r="D95" i="2"/>
  <c r="E102" i="2"/>
  <c r="F103" i="2"/>
  <c r="F21" i="1"/>
  <c r="E19" i="1"/>
  <c r="F56" i="1"/>
  <c r="D19" i="1"/>
  <c r="E205" i="2"/>
  <c r="F206" i="2"/>
  <c r="D68" i="2"/>
  <c r="F69" i="2"/>
  <c r="D187" i="2"/>
  <c r="F188" i="2"/>
  <c r="F143" i="2"/>
  <c r="D134" i="2"/>
  <c r="D122" i="2"/>
  <c r="F123" i="2"/>
  <c r="D19" i="2"/>
  <c r="F26" i="2"/>
  <c r="F134" i="2" l="1"/>
  <c r="D128" i="2"/>
  <c r="D21" i="3"/>
  <c r="D20" i="3" s="1"/>
  <c r="F19" i="1"/>
  <c r="F19" i="2"/>
  <c r="D18" i="2"/>
  <c r="D45" i="2"/>
  <c r="F45" i="2" s="1"/>
  <c r="F68" i="2"/>
  <c r="D94" i="2"/>
  <c r="F95" i="2"/>
  <c r="E101" i="2"/>
  <c r="F101" i="2" s="1"/>
  <c r="F102" i="2"/>
  <c r="D121" i="2"/>
  <c r="F122" i="2"/>
  <c r="F187" i="2"/>
  <c r="D186" i="2"/>
  <c r="E204" i="2"/>
  <c r="F205" i="2"/>
  <c r="F186" i="2" l="1"/>
  <c r="D185" i="2"/>
  <c r="F128" i="2"/>
  <c r="D127" i="2"/>
  <c r="F127" i="2" s="1"/>
  <c r="E203" i="2"/>
  <c r="F204" i="2"/>
  <c r="D120" i="2"/>
  <c r="F121" i="2"/>
  <c r="D93" i="2"/>
  <c r="F94" i="2"/>
  <c r="D17" i="2"/>
  <c r="F18" i="2"/>
  <c r="F17" i="2" l="1"/>
  <c r="D16" i="2"/>
  <c r="D119" i="2"/>
  <c r="F119" i="2" s="1"/>
  <c r="F120" i="2"/>
  <c r="D184" i="2"/>
  <c r="F184" i="2" s="1"/>
  <c r="F185" i="2"/>
  <c r="F93" i="2"/>
  <c r="D92" i="2"/>
  <c r="F92" i="2" s="1"/>
  <c r="F203" i="2"/>
  <c r="E13" i="2"/>
  <c r="E220" i="2" s="1"/>
  <c r="F16" i="2" l="1"/>
  <c r="D13" i="2" l="1"/>
  <c r="F15" i="2"/>
  <c r="F13" i="2" l="1"/>
  <c r="D19" i="3" l="1"/>
  <c r="D22" i="3"/>
  <c r="D18" i="3" l="1"/>
  <c r="D12" i="3" s="1"/>
  <c r="F19" i="3"/>
  <c r="F18" i="3" s="1"/>
</calcChain>
</file>

<file path=xl/sharedStrings.xml><?xml version="1.0" encoding="utf-8"?>
<sst xmlns="http://schemas.openxmlformats.org/spreadsheetml/2006/main" count="985" uniqueCount="494">
  <si>
    <t>Налог на доходы физических лиц с доходов, полученных физическими лицами в соответствии со статьей 228 Налогового кодекса Российской Федерации  (суммы денежных взысканий (штрафов) по соответствующему платежу согласно законодательству Российской Федерации)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</si>
  <si>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</si>
  <si>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</si>
  <si>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</si>
  <si>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</si>
  <si>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</si>
  <si>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</si>
  <si>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</si>
  <si>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</si>
  <si>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</si>
  <si>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</si>
  <si>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</si>
  <si>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</si>
  <si>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</si>
  <si>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</si>
  <si>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ППО Маркинского сельского поселения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</si>
  <si>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</si>
  <si>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</si>
  <si>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</si>
  <si>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</si>
  <si>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</si>
  <si>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</si>
  <si>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</si>
  <si>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</si>
  <si>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</si>
  <si>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</si>
  <si>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</si>
  <si>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</si>
  <si>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</si>
  <si>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</si>
  <si>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</si>
  <si>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</si>
  <si>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</si>
  <si>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</si>
  <si>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</si>
  <si>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</si>
  <si>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</si>
  <si>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</si>
  <si>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</si>
  <si>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</si>
  <si>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</si>
  <si>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</si>
  <si>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</si>
  <si>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</si>
  <si>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</si>
  <si>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</si>
  <si>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</si>
  <si>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</si>
  <si>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</si>
  <si>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</si>
  <si>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</si>
  <si>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</si>
  <si>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</si>
  <si>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</si>
  <si>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</si>
  <si>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</si>
  <si>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</si>
  <si>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</si>
  <si>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</si>
  <si>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</si>
  <si>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</si>
  <si>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</si>
  <si>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</si>
  <si>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</si>
  <si>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</si>
  <si>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</si>
  <si>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</si>
  <si>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</si>
  <si>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</si>
  <si>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</si>
  <si>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</si>
  <si>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</si>
  <si>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</si>
  <si>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</si>
  <si>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</si>
  <si>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</si>
  <si>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</si>
  <si>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</si>
  <si>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</si>
  <si>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</si>
  <si>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</si>
  <si>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</si>
  <si>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</si>
  <si>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</si>
  <si>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</si>
  <si>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</si>
  <si>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</si>
  <si>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</si>
  <si>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</si>
  <si>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</si>
  <si>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</si>
  <si>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</si>
  <si>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</si>
  <si>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</si>
  <si>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</si>
  <si>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</si>
  <si>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</si>
  <si>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</si>
  <si>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</si>
  <si>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</si>
  <si>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</si>
  <si>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</si>
  <si>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</si>
  <si>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</si>
  <si>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</si>
  <si>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</si>
  <si>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</si>
  <si>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</si>
  <si>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</si>
  <si>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</si>
  <si>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</si>
  <si>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</si>
  <si>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</si>
  <si>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</si>
  <si>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</si>
  <si>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</si>
  <si>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>Администрация Маркинского сельского поселения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</si>
  <si>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</si>
  <si>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</si>
  <si>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</si>
  <si>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</si>
  <si>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</si>
  <si>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</si>
  <si>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</si>
  <si>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</si>
  <si>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</si>
  <si>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</si>
  <si>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</si>
  <si>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</si>
  <si>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</si>
  <si>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</si>
  <si>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</si>
  <si>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</si>
  <si>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</si>
  <si>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</si>
  <si>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</si>
  <si>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</si>
  <si>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</si>
  <si>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</si>
  <si>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</si>
  <si>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</si>
  <si>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</si>
  <si>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</si>
  <si>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</si>
  <si>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</si>
  <si>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</si>
  <si>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</si>
  <si>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</si>
  <si>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</si>
  <si>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</si>
  <si>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</si>
  <si>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</si>
  <si>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</si>
  <si>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</si>
  <si>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</si>
  <si>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</si>
  <si>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</si>
  <si>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</si>
  <si>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</si>
  <si>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</si>
  <si>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</si>
  <si>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</si>
  <si>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</si>
  <si>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</si>
  <si>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</si>
  <si>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</si>
  <si>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</si>
  <si>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</si>
  <si>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</si>
  <si>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</si>
  <si>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</si>
  <si>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</si>
  <si>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</si>
  <si>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</si>
  <si>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</si>
  <si>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</si>
  <si>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</si>
  <si>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</si>
  <si>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</si>
  <si>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</si>
  <si>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</si>
  <si>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</si>
  <si>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</si>
  <si>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</si>
  <si>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</si>
  <si>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</si>
  <si>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</si>
  <si>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</si>
  <si>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</si>
  <si>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</si>
  <si>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</si>
  <si>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</si>
  <si>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</si>
  <si>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</si>
  <si>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</si>
  <si>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</si>
  <si>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</si>
  <si>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</si>
  <si>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</si>
  <si>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>Межбюджетные трансферты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</si>
  <si>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</si>
  <si>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</si>
  <si>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</si>
  <si>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</si>
  <si>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</si>
  <si>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</si>
  <si>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</si>
  <si>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</si>
  <si>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</si>
  <si>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</si>
  <si>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</si>
  <si>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</si>
  <si>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</si>
  <si>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</si>
  <si>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</si>
  <si>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</si>
  <si>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</si>
  <si>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</si>
  <si>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</si>
  <si>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</si>
  <si>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</si>
  <si>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</si>
  <si>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</si>
  <si>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</si>
  <si>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</si>
  <si>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</si>
  <si>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</si>
  <si>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</si>
  <si>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</si>
  <si>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</si>
  <si>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</si>
  <si>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</si>
  <si>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</si>
  <si>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</si>
  <si>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</si>
  <si>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</si>
  <si>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</si>
  <si>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</si>
  <si>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</si>
  <si>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</si>
  <si>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</si>
  <si>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</si>
  <si>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</si>
  <si>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</si>
  <si>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</si>
  <si>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</si>
  <si>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</si>
  <si>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</si>
  <si>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</si>
  <si>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</si>
  <si>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</si>
  <si>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</si>
  <si>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</si>
  <si>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</si>
  <si>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</si>
  <si>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</si>
  <si>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</si>
  <si>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</si>
  <si>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</si>
  <si>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951 0502 0100000000 000 </t>
  </si>
  <si>
    <t>Подпрограмма «Благоустройство населенных пунктов Маркинского сельского поселения»</t>
  </si>
  <si>
    <t xml:space="preserve">951 0502 0120000000 000 </t>
  </si>
  <si>
    <t>Расходы на приобретение специализированной коммунальной техники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</si>
  <si>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0502 01200S4430 000 </t>
  </si>
  <si>
    <t xml:space="preserve">951 0502 01200S4430 200 </t>
  </si>
  <si>
    <t xml:space="preserve">951 0502 01200S4430 240 </t>
  </si>
  <si>
    <t xml:space="preserve">951 0502 01200S4430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</si>
  <si>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</si>
  <si>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</si>
  <si>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</si>
  <si>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</si>
  <si>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</si>
  <si>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</si>
  <si>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</si>
  <si>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</si>
  <si>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</si>
  <si>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</si>
  <si>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</si>
  <si>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</si>
  <si>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</si>
  <si>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</si>
  <si>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</si>
  <si>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</si>
  <si>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</si>
  <si>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</si>
  <si>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</si>
  <si>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</si>
  <si>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</si>
  <si>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</si>
  <si>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</si>
  <si>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</si>
  <si>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</si>
  <si>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</si>
  <si>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</si>
  <si>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</si>
  <si>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</si>
  <si>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</si>
  <si>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</si>
  <si>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</si>
  <si>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</si>
  <si>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</si>
  <si>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</si>
  <si>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</si>
  <si>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</si>
  <si>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</si>
  <si>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</si>
  <si>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</si>
  <si>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</si>
  <si>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</si>
  <si>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</si>
  <si>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</si>
  <si>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</si>
  <si>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</si>
  <si>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</si>
  <si>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</si>
  <si>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</si>
  <si>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</si>
  <si>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</si>
  <si>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</si>
  <si>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</si>
  <si>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</si>
  <si>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</si>
  <si>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</si>
  <si>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</si>
  <si>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</si>
  <si>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</si>
  <si>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</si>
  <si>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</si>
  <si>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</si>
  <si>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</si>
  <si>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</si>
  <si>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</si>
  <si>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</si>
  <si>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</si>
  <si>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</si>
  <si>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</si>
  <si>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</si>
  <si>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</si>
  <si>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</si>
  <si>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</si>
  <si>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</si>
  <si>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</si>
  <si>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</si>
  <si>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</si>
  <si>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</si>
  <si>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</si>
  <si>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</si>
  <si>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</si>
  <si>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</si>
  <si>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</si>
  <si>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</si>
  <si>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</si>
  <si>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</si>
  <si>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</si>
  <si>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</si>
  <si>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</si>
  <si>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</si>
  <si>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</si>
  <si>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</si>
  <si>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</si>
  <si>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</si>
  <si>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</si>
  <si>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</si>
  <si>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</si>
  <si>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</si>
  <si>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</si>
  <si>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</si>
  <si>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</si>
  <si>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</si>
  <si>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</si>
  <si>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</si>
  <si>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</si>
  <si>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</si>
  <si>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</si>
  <si>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</si>
  <si>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</si>
  <si>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</si>
  <si>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</si>
  <si>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</si>
  <si>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</si>
  <si>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</si>
  <si>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</si>
  <si>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</si>
  <si>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</si>
  <si>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</si>
  <si>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</si>
  <si>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</si>
  <si>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</si>
  <si>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</si>
  <si>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</si>
  <si>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</si>
  <si>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</si>
  <si>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</si>
  <si>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</si>
  <si>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</si>
  <si>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</si>
  <si>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</si>
  <si>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</si>
  <si>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</si>
  <si>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</si>
  <si>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</si>
  <si>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</si>
  <si>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</si>
  <si>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</si>
  <si>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</si>
  <si>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</si>
  <si>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</si>
  <si>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</si>
  <si>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</si>
  <si>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058041-04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</si>
  <si>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</si>
  <si>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</si>
  <si>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</si>
  <si>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</si>
  <si>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</si>
  <si>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</si>
  <si>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</si>
  <si>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</si>
  <si>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</si>
  <si>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</si>
  <si>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</si>
  <si>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</si>
  <si>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</si>
  <si>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</si>
  <si>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</si>
  <si>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</si>
  <si>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</si>
  <si>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</si>
  <si>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</si>
  <si>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</si>
  <si>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</si>
  <si>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</si>
  <si>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</si>
  <si>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</si>
  <si>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</si>
  <si>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</si>
  <si>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</si>
  <si>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</si>
  <si>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</si>
  <si>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</si>
  <si>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</si>
  <si>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000 11602000020000140</t>
  </si>
  <si>
    <t>000 11602020020000140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</si>
  <si>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</si>
  <si>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</si>
  <si>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 xml:space="preserve">951 0503 0920025030 000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</si>
  <si>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</si>
  <si>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951 0503 0920025030 240 </t>
  </si>
  <si>
    <t xml:space="preserve">951 0503 0920025030 244 </t>
  </si>
  <si>
    <t xml:space="preserve">951 0503 0920025030 200 </t>
  </si>
  <si>
    <t>Мероприятия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Маркинского сельского поселения «Энергоэффективность и развитие энергетики»</t>
  </si>
  <si>
    <t xml:space="preserve">951 0113 9990085010 540 </t>
  </si>
  <si>
    <t xml:space="preserve">951 0113 9990085010 500 </t>
  </si>
  <si>
    <t xml:space="preserve">951 0113 9990085010 000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</si>
  <si>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</si>
  <si>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</si>
  <si>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</si>
  <si>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 xml:space="preserve"> 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</si>
  <si>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 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</si>
  <si>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</si>
  <si>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</si>
  <si>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</si>
  <si>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000 11610123010000140</t>
  </si>
  <si>
    <t>000 11610123010101140</t>
  </si>
  <si>
    <t xml:space="preserve">Расходы   связанные с реализацией федеральной целевой программы «Увековечение памяти погибших при защите отечества на 2019-2024 годы» в рамках подпрограммы «Развитие культуры» муниципальной программы Маркинского сельского поселения «Развитие культуры» </t>
  </si>
  <si>
    <t xml:space="preserve">951 0801 04100L2990 000 </t>
  </si>
  <si>
    <t xml:space="preserve">951 0801 04100L2990 600 </t>
  </si>
  <si>
    <t xml:space="preserve">951 0801 04100L2990 612 </t>
  </si>
  <si>
    <t xml:space="preserve">Расходы  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МП Маркинского сельского поселения «Развитие культуры» </t>
  </si>
  <si>
    <t xml:space="preserve">951 0801 04100L4670 600 </t>
  </si>
  <si>
    <t xml:space="preserve">951 0801 04100L4670 612 </t>
  </si>
  <si>
    <t xml:space="preserve">951 0801 04100L4670 000 </t>
  </si>
  <si>
    <t>000 10102030012100110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</si>
  <si>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</si>
  <si>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</si>
  <si>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 органов Маркинского сельского поселения 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</si>
  <si>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</si>
  <si>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</si>
  <si>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</si>
  <si>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</si>
  <si>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 xml:space="preserve">951 0113 9990022970 800 </t>
  </si>
  <si>
    <t xml:space="preserve">951 0113 9990022970 850 </t>
  </si>
  <si>
    <t xml:space="preserve">951 0113 9990022970 852 </t>
  </si>
  <si>
    <t xml:space="preserve">Мероприятия, связанные с профилактикой и устранением последствий распространения коронавирусной инфекции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 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</si>
  <si>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</si>
  <si>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</si>
  <si>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</si>
  <si>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</si>
  <si>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</si>
  <si>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</si>
  <si>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</si>
  <si>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</si>
  <si>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на 01 июня 2020 г.</t>
  </si>
  <si>
    <t>03 июня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</si>
</sst>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sz val="11"/>
      <color indexed="8"/>
      <name val="Calibri"/>
      <family val="2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indexed="9"/>
      <name val="Calibri"/>
      <family val="2"/>
      <charset val="204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</cellStyleXfs>
  <cellXfs count="122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left" wrapText="1"/>
    </xf>
    <xf numFmtId="49" fontId="3" fillId="0" borderId="11" xfId="0" applyNumberFormat="1" applyFont="1" applyBorder="1" applyAlignment="1" applyProtection="1">
      <alignment horizontal="center" wrapText="1"/>
    </xf>
    <xf numFmtId="49" fontId="3" fillId="0" borderId="12" xfId="0" applyNumberFormat="1" applyFont="1" applyBorder="1" applyAlignment="1" applyProtection="1">
      <alignment horizontal="center"/>
    </xf>
    <xf numFmtId="4" fontId="3" fillId="0" borderId="13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right"/>
    </xf>
    <xf numFmtId="49" fontId="3" fillId="0" borderId="15" xfId="0" applyNumberFormat="1" applyFont="1" applyBorder="1" applyAlignment="1" applyProtection="1">
      <alignment horizontal="left" wrapText="1"/>
    </xf>
    <xf numFmtId="49" fontId="3" fillId="0" borderId="16" xfId="0" applyNumberFormat="1" applyFont="1" applyBorder="1" applyAlignment="1" applyProtection="1">
      <alignment horizontal="center" wrapText="1"/>
    </xf>
    <xf numFmtId="49" fontId="3" fillId="0" borderId="17" xfId="0" applyNumberFormat="1" applyFont="1" applyBorder="1" applyAlignment="1" applyProtection="1">
      <alignment horizontal="center"/>
    </xf>
    <xf numFmtId="4" fontId="3" fillId="0" borderId="18" xfId="0" applyNumberFormat="1" applyFont="1" applyBorder="1" applyAlignment="1" applyProtection="1">
      <alignment horizontal="right"/>
    </xf>
    <xf numFmtId="4" fontId="3" fillId="0" borderId="19" xfId="0" applyNumberFormat="1" applyFont="1" applyBorder="1" applyAlignment="1" applyProtection="1">
      <alignment horizontal="right"/>
    </xf>
    <xf numFmtId="49" fontId="3" fillId="0" borderId="20" xfId="0" applyNumberFormat="1" applyFont="1" applyBorder="1" applyAlignment="1" applyProtection="1">
      <alignment horizontal="left" wrapText="1"/>
    </xf>
    <xf numFmtId="49" fontId="3" fillId="0" borderId="21" xfId="0" applyNumberFormat="1" applyFont="1" applyBorder="1" applyAlignment="1" applyProtection="1">
      <alignment horizontal="center" wrapText="1"/>
    </xf>
    <xf numFmtId="49" fontId="3" fillId="0" borderId="22" xfId="0" applyNumberFormat="1" applyFont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right"/>
    </xf>
    <xf numFmtId="4" fontId="3" fillId="0" borderId="24" xfId="0" applyNumberFormat="1" applyFont="1" applyBorder="1" applyAlignment="1" applyProtection="1">
      <alignment horizontal="right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3" fillId="0" borderId="27" xfId="0" applyFont="1" applyBorder="1" applyAlignment="1" applyProtection="1">
      <alignment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 wrapText="1"/>
    </xf>
    <xf numFmtId="49" fontId="3" fillId="0" borderId="22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left" wrapText="1"/>
    </xf>
    <xf numFmtId="49" fontId="5" fillId="0" borderId="29" xfId="0" applyNumberFormat="1" applyFont="1" applyBorder="1" applyAlignment="1" applyProtection="1">
      <alignment horizontal="center" wrapText="1"/>
    </xf>
    <xf numFmtId="49" fontId="5" fillId="0" borderId="22" xfId="0" applyNumberFormat="1" applyFont="1" applyBorder="1" applyAlignment="1" applyProtection="1">
      <alignment horizontal="center"/>
    </xf>
    <xf numFmtId="4" fontId="5" fillId="0" borderId="23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0" fontId="3" fillId="0" borderId="15" xfId="0" applyFont="1" applyBorder="1" applyAlignment="1" applyProtection="1"/>
    <xf numFmtId="0" fontId="4" fillId="0" borderId="16" xfId="0" applyFont="1" applyBorder="1" applyAlignment="1" applyProtection="1"/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right"/>
    </xf>
    <xf numFmtId="0" fontId="4" fillId="0" borderId="18" xfId="0" applyFont="1" applyBorder="1" applyAlignment="1" applyProtection="1"/>
    <xf numFmtId="0" fontId="4" fillId="0" borderId="19" xfId="0" applyFont="1" applyBorder="1" applyAlignment="1" applyProtection="1"/>
    <xf numFmtId="49" fontId="3" fillId="0" borderId="14" xfId="0" applyNumberFormat="1" applyFont="1" applyBorder="1" applyAlignment="1" applyProtection="1">
      <alignment horizontal="center" wrapText="1"/>
    </xf>
    <xf numFmtId="4" fontId="3" fillId="0" borderId="12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165" fontId="3" fillId="0" borderId="10" xfId="0" applyNumberFormat="1" applyFont="1" applyBorder="1" applyAlignment="1" applyProtection="1">
      <alignment horizontal="left" wrapText="1"/>
    </xf>
    <xf numFmtId="0" fontId="4" fillId="0" borderId="31" xfId="0" applyFont="1" applyBorder="1" applyAlignment="1" applyProtection="1"/>
    <xf numFmtId="0" fontId="4" fillId="0" borderId="32" xfId="0" applyFont="1" applyBorder="1" applyAlignment="1" applyProtection="1"/>
    <xf numFmtId="0" fontId="4" fillId="0" borderId="32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right"/>
    </xf>
    <xf numFmtId="49" fontId="3" fillId="0" borderId="30" xfId="0" applyNumberFormat="1" applyFont="1" applyBorder="1" applyAlignment="1" applyProtection="1">
      <alignment horizontal="left" wrapText="1"/>
    </xf>
    <xf numFmtId="49" fontId="3" fillId="0" borderId="33" xfId="0" applyNumberFormat="1" applyFont="1" applyBorder="1" applyAlignment="1" applyProtection="1">
      <alignment horizontal="center" wrapText="1"/>
    </xf>
    <xf numFmtId="49" fontId="3" fillId="0" borderId="34" xfId="0" applyNumberFormat="1" applyFont="1" applyBorder="1" applyAlignment="1" applyProtection="1">
      <alignment horizontal="center"/>
    </xf>
    <xf numFmtId="4" fontId="3" fillId="0" borderId="35" xfId="0" applyNumberFormat="1" applyFont="1" applyBorder="1" applyAlignment="1" applyProtection="1">
      <alignment horizontal="right"/>
    </xf>
    <xf numFmtId="4" fontId="3" fillId="0" borderId="36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9" fontId="5" fillId="0" borderId="37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center" wrapText="1"/>
    </xf>
    <xf numFmtId="49" fontId="5" fillId="0" borderId="13" xfId="0" applyNumberFormat="1" applyFont="1" applyBorder="1" applyAlignment="1" applyProtection="1">
      <alignment horizontal="center" wrapText="1"/>
    </xf>
    <xf numFmtId="4" fontId="5" fillId="0" borderId="13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center"/>
    </xf>
    <xf numFmtId="49" fontId="3" fillId="0" borderId="19" xfId="0" applyNumberFormat="1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 wrapText="1"/>
    </xf>
    <xf numFmtId="49" fontId="3" fillId="0" borderId="13" xfId="0" applyNumberFormat="1" applyFont="1" applyBorder="1" applyAlignment="1" applyProtection="1">
      <alignment horizontal="center" wrapText="1"/>
    </xf>
    <xf numFmtId="0" fontId="4" fillId="0" borderId="25" xfId="0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left"/>
    </xf>
    <xf numFmtId="49" fontId="4" fillId="0" borderId="26" xfId="0" applyNumberFormat="1" applyFont="1" applyBorder="1" applyAlignment="1" applyProtection="1"/>
    <xf numFmtId="0" fontId="4" fillId="0" borderId="26" xfId="0" applyFont="1" applyBorder="1" applyAlignment="1" applyProtection="1"/>
    <xf numFmtId="165" fontId="3" fillId="0" borderId="20" xfId="0" applyNumberFormat="1" applyFont="1" applyBorder="1" applyAlignment="1" applyProtection="1">
      <alignment horizontal="left" wrapText="1"/>
    </xf>
    <xf numFmtId="49" fontId="3" fillId="0" borderId="29" xfId="0" applyNumberFormat="1" applyFont="1" applyBorder="1" applyAlignment="1" applyProtection="1">
      <alignment horizont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49" fontId="3" fillId="0" borderId="42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49" fontId="3" fillId="0" borderId="43" xfId="0" applyNumberFormat="1" applyFont="1" applyBorder="1" applyAlignment="1" applyProtection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41" xfId="0" applyNumberFormat="1" applyFont="1" applyBorder="1" applyAlignment="1" applyProtection="1">
      <alignment horizontal="left" wrapText="1"/>
    </xf>
    <xf numFmtId="49" fontId="4" fillId="0" borderId="41" xfId="0" applyNumberFormat="1" applyFont="1" applyBorder="1" applyAlignment="1" applyProtection="1">
      <alignment wrapText="1"/>
    </xf>
    <xf numFmtId="49" fontId="3" fillId="0" borderId="31" xfId="0" applyNumberFormat="1" applyFont="1" applyBorder="1" applyAlignment="1" applyProtection="1">
      <alignment horizontal="left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right"/>
    </xf>
    <xf numFmtId="0" fontId="3" fillId="0" borderId="22" xfId="0" applyFont="1" applyBorder="1" applyAlignment="1" applyProtection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3" name="Group 1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1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3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4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6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5" name="Group 17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77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9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2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selection activeCell="E69" sqref="E6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1</v>
      </c>
      <c r="B2" s="108"/>
      <c r="C2" s="108"/>
      <c r="D2" s="108"/>
      <c r="E2" s="3"/>
      <c r="F2" s="4" t="s">
        <v>2</v>
      </c>
    </row>
    <row r="3" spans="1:6" x14ac:dyDescent="0.2">
      <c r="A3" s="5"/>
      <c r="B3" s="5"/>
      <c r="C3" s="5"/>
      <c r="D3" s="5"/>
      <c r="E3" s="6" t="s">
        <v>3</v>
      </c>
      <c r="F3" s="7" t="s">
        <v>4</v>
      </c>
    </row>
    <row r="4" spans="1:6" x14ac:dyDescent="0.2">
      <c r="A4" s="109" t="s">
        <v>492</v>
      </c>
      <c r="B4" s="109"/>
      <c r="C4" s="109"/>
      <c r="D4" s="109"/>
      <c r="E4" s="3" t="s">
        <v>5</v>
      </c>
      <c r="F4" s="8">
        <v>43983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96" t="s">
        <v>457</v>
      </c>
      <c r="B11" s="105" t="s">
        <v>23</v>
      </c>
      <c r="C11" s="105" t="s">
        <v>24</v>
      </c>
      <c r="D11" s="102" t="s">
        <v>25</v>
      </c>
      <c r="E11" s="102" t="s">
        <v>26</v>
      </c>
      <c r="F11" s="99" t="s">
        <v>27</v>
      </c>
    </row>
    <row r="12" spans="1:6" ht="3.6" customHeight="1" x14ac:dyDescent="0.2">
      <c r="A12" s="97"/>
      <c r="B12" s="106"/>
      <c r="C12" s="106"/>
      <c r="D12" s="103"/>
      <c r="E12" s="103"/>
      <c r="F12" s="100"/>
    </row>
    <row r="13" spans="1:6" ht="3" customHeight="1" x14ac:dyDescent="0.2">
      <c r="A13" s="97"/>
      <c r="B13" s="106"/>
      <c r="C13" s="106"/>
      <c r="D13" s="103"/>
      <c r="E13" s="103"/>
      <c r="F13" s="100"/>
    </row>
    <row r="14" spans="1:6" ht="3" customHeight="1" x14ac:dyDescent="0.2">
      <c r="A14" s="97"/>
      <c r="B14" s="106"/>
      <c r="C14" s="106"/>
      <c r="D14" s="103"/>
      <c r="E14" s="103"/>
      <c r="F14" s="100"/>
    </row>
    <row r="15" spans="1:6" ht="3" customHeight="1" x14ac:dyDescent="0.2">
      <c r="A15" s="97"/>
      <c r="B15" s="106"/>
      <c r="C15" s="106"/>
      <c r="D15" s="103"/>
      <c r="E15" s="103"/>
      <c r="F15" s="100"/>
    </row>
    <row r="16" spans="1:6" ht="3" customHeight="1" x14ac:dyDescent="0.2">
      <c r="A16" s="97"/>
      <c r="B16" s="106"/>
      <c r="C16" s="106"/>
      <c r="D16" s="103"/>
      <c r="E16" s="103"/>
      <c r="F16" s="100"/>
    </row>
    <row r="17" spans="1:6" ht="23.45" customHeight="1" x14ac:dyDescent="0.2">
      <c r="A17" s="98"/>
      <c r="B17" s="107"/>
      <c r="C17" s="107"/>
      <c r="D17" s="104"/>
      <c r="E17" s="104"/>
      <c r="F17" s="10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f>D21+D56</f>
        <v>38840600</v>
      </c>
      <c r="E19" s="28">
        <f>E21+E56</f>
        <v>7833282.4730000002</v>
      </c>
      <c r="F19" s="27">
        <f>IF(OR(D19="-",IF(E19="-",0,E19)&gt;=IF(D19="-",0,D19)),"-",IF(D19="-",0,D19)-IF(E19="-",0,E19))</f>
        <v>31007317.526999999</v>
      </c>
    </row>
    <row r="20" spans="1:6" x14ac:dyDescent="0.2">
      <c r="A20" s="29" t="s">
        <v>35</v>
      </c>
      <c r="B20" s="30"/>
      <c r="C20" s="31"/>
      <c r="D20" s="32"/>
      <c r="E20" s="32"/>
      <c r="F20" s="33"/>
    </row>
    <row r="21" spans="1:6" x14ac:dyDescent="0.2">
      <c r="A21" s="34" t="s">
        <v>36</v>
      </c>
      <c r="B21" s="35" t="s">
        <v>32</v>
      </c>
      <c r="C21" s="36" t="s">
        <v>37</v>
      </c>
      <c r="D21" s="37">
        <v>3348100</v>
      </c>
      <c r="E21" s="37">
        <f>E22+E31+E34+E42+E46+E50</f>
        <v>921379.84299999999</v>
      </c>
      <c r="F21" s="38">
        <f t="shared" ref="F21:F68" si="0">IF(OR(D21="-",IF(E21="-",0,E21)&gt;=IF(D21="-",0,D21)),"-",IF(D21="-",0,D21)-IF(E21="-",0,E21))</f>
        <v>2426720.1570000001</v>
      </c>
    </row>
    <row r="22" spans="1:6" x14ac:dyDescent="0.2">
      <c r="A22" s="34" t="s">
        <v>38</v>
      </c>
      <c r="B22" s="35" t="s">
        <v>32</v>
      </c>
      <c r="C22" s="36" t="s">
        <v>39</v>
      </c>
      <c r="D22" s="37">
        <v>900000</v>
      </c>
      <c r="E22" s="37">
        <f>E23</f>
        <v>280476.283</v>
      </c>
      <c r="F22" s="38">
        <f t="shared" si="0"/>
        <v>619523.71699999995</v>
      </c>
    </row>
    <row r="23" spans="1:6" ht="14.25" customHeight="1" x14ac:dyDescent="0.2">
      <c r="A23" s="34" t="s">
        <v>40</v>
      </c>
      <c r="B23" s="35" t="s">
        <v>32</v>
      </c>
      <c r="C23" s="36" t="s">
        <v>41</v>
      </c>
      <c r="D23" s="37">
        <v>900000</v>
      </c>
      <c r="E23" s="37">
        <f>E24+E27</f>
        <v>280476.283</v>
      </c>
      <c r="F23" s="38">
        <f t="shared" si="0"/>
        <v>619523.71699999995</v>
      </c>
    </row>
    <row r="24" spans="1:6" ht="66" customHeight="1" x14ac:dyDescent="0.2">
      <c r="A24" s="34" t="s">
        <v>411</v>
      </c>
      <c r="B24" s="35" t="s">
        <v>32</v>
      </c>
      <c r="C24" s="36" t="s">
        <v>412</v>
      </c>
      <c r="D24" s="37">
        <v>900000</v>
      </c>
      <c r="E24" s="37">
        <f>E25+E26</f>
        <v>279539.67300000001</v>
      </c>
      <c r="F24" s="38">
        <v>871117.54</v>
      </c>
    </row>
    <row r="25" spans="1:6" ht="87.75" customHeight="1" x14ac:dyDescent="0.2">
      <c r="A25" s="94" t="s">
        <v>454</v>
      </c>
      <c r="B25" s="35" t="s">
        <v>32</v>
      </c>
      <c r="C25" s="36" t="s">
        <v>413</v>
      </c>
      <c r="D25" s="37" t="s">
        <v>34</v>
      </c>
      <c r="E25" s="37">
        <v>278361.25300000003</v>
      </c>
      <c r="F25" s="38" t="str">
        <f>IF(OR(D25="-",IF(E25="-",0,E25)&gt;=IF(D25="-",0,D25)),"-",IF(D25="-",0,D25)-IF(E25="-",0,E25))</f>
        <v>-</v>
      </c>
    </row>
    <row r="26" spans="1:6" ht="69.75" customHeight="1" x14ac:dyDescent="0.2">
      <c r="A26" s="94" t="s">
        <v>455</v>
      </c>
      <c r="B26" s="35" t="s">
        <v>32</v>
      </c>
      <c r="C26" s="36" t="s">
        <v>456</v>
      </c>
      <c r="D26" s="37" t="s">
        <v>34</v>
      </c>
      <c r="E26" s="37">
        <v>1178.42</v>
      </c>
      <c r="F26" s="38" t="str">
        <f>IF(OR(D26="-",IF(E26="-",0,E26)&gt;=IF(D26="-",0,D26)),"-",IF(D26="-",0,D26)-IF(E26="-",0,E26))</f>
        <v>-</v>
      </c>
    </row>
    <row r="27" spans="1:6" ht="36" customHeight="1" x14ac:dyDescent="0.2">
      <c r="A27" s="34" t="s">
        <v>414</v>
      </c>
      <c r="B27" s="35" t="s">
        <v>32</v>
      </c>
      <c r="C27" s="36" t="s">
        <v>415</v>
      </c>
      <c r="D27" s="37" t="s">
        <v>34</v>
      </c>
      <c r="E27" s="37">
        <f>E28+E29+E30</f>
        <v>936.61</v>
      </c>
      <c r="F27" s="38" t="s">
        <v>34</v>
      </c>
    </row>
    <row r="28" spans="1:6" ht="69.75" customHeight="1" x14ac:dyDescent="0.2">
      <c r="A28" s="34" t="s">
        <v>416</v>
      </c>
      <c r="B28" s="35" t="s">
        <v>32</v>
      </c>
      <c r="C28" s="36" t="s">
        <v>417</v>
      </c>
      <c r="D28" s="37" t="s">
        <v>34</v>
      </c>
      <c r="E28" s="37">
        <v>897.12</v>
      </c>
      <c r="F28" s="38" t="s">
        <v>34</v>
      </c>
    </row>
    <row r="29" spans="1:6" ht="49.5" customHeight="1" x14ac:dyDescent="0.2">
      <c r="A29" s="34" t="s">
        <v>474</v>
      </c>
      <c r="B29" s="35" t="s">
        <v>32</v>
      </c>
      <c r="C29" s="36" t="s">
        <v>472</v>
      </c>
      <c r="D29" s="37" t="s">
        <v>34</v>
      </c>
      <c r="E29" s="37">
        <v>9.49</v>
      </c>
      <c r="F29" s="38" t="s">
        <v>34</v>
      </c>
    </row>
    <row r="30" spans="1:6" ht="69.75" customHeight="1" x14ac:dyDescent="0.2">
      <c r="A30" s="34" t="s">
        <v>0</v>
      </c>
      <c r="B30" s="35" t="s">
        <v>32</v>
      </c>
      <c r="C30" s="36" t="s">
        <v>473</v>
      </c>
      <c r="D30" s="37" t="s">
        <v>34</v>
      </c>
      <c r="E30" s="37">
        <v>30</v>
      </c>
      <c r="F30" s="38" t="s">
        <v>34</v>
      </c>
    </row>
    <row r="31" spans="1:6" x14ac:dyDescent="0.2">
      <c r="A31" s="34" t="s">
        <v>42</v>
      </c>
      <c r="B31" s="35" t="s">
        <v>32</v>
      </c>
      <c r="C31" s="36" t="s">
        <v>43</v>
      </c>
      <c r="D31" s="37">
        <v>131500</v>
      </c>
      <c r="E31" s="37">
        <f>E32</f>
        <v>208914.8</v>
      </c>
      <c r="F31" s="38" t="str">
        <f t="shared" si="0"/>
        <v>-</v>
      </c>
    </row>
    <row r="32" spans="1:6" x14ac:dyDescent="0.2">
      <c r="A32" s="34" t="s">
        <v>44</v>
      </c>
      <c r="B32" s="35" t="s">
        <v>32</v>
      </c>
      <c r="C32" s="36" t="s">
        <v>45</v>
      </c>
      <c r="D32" s="37">
        <v>131500</v>
      </c>
      <c r="E32" s="37">
        <f>E33</f>
        <v>208914.8</v>
      </c>
      <c r="F32" s="38" t="str">
        <f t="shared" si="0"/>
        <v>-</v>
      </c>
    </row>
    <row r="33" spans="1:6" x14ac:dyDescent="0.2">
      <c r="A33" s="34" t="s">
        <v>44</v>
      </c>
      <c r="B33" s="35" t="s">
        <v>32</v>
      </c>
      <c r="C33" s="36" t="s">
        <v>46</v>
      </c>
      <c r="D33" s="37">
        <v>131500</v>
      </c>
      <c r="E33" s="37">
        <v>208914.8</v>
      </c>
      <c r="F33" s="38" t="str">
        <f t="shared" si="0"/>
        <v>-</v>
      </c>
    </row>
    <row r="34" spans="1:6" x14ac:dyDescent="0.2">
      <c r="A34" s="34" t="s">
        <v>47</v>
      </c>
      <c r="B34" s="35" t="s">
        <v>32</v>
      </c>
      <c r="C34" s="36" t="s">
        <v>48</v>
      </c>
      <c r="D34" s="37">
        <v>2250000</v>
      </c>
      <c r="E34" s="37">
        <f>E35+E37</f>
        <v>416514.93</v>
      </c>
      <c r="F34" s="38">
        <f t="shared" si="0"/>
        <v>1833485.07</v>
      </c>
    </row>
    <row r="35" spans="1:6" x14ac:dyDescent="0.2">
      <c r="A35" s="34" t="s">
        <v>49</v>
      </c>
      <c r="B35" s="35" t="s">
        <v>32</v>
      </c>
      <c r="C35" s="36" t="s">
        <v>50</v>
      </c>
      <c r="D35" s="37">
        <v>170000</v>
      </c>
      <c r="E35" s="37">
        <f>E36</f>
        <v>-8197.76</v>
      </c>
      <c r="F35" s="38">
        <f t="shared" si="0"/>
        <v>178197.76000000001</v>
      </c>
    </row>
    <row r="36" spans="1:6" ht="49.15" customHeight="1" x14ac:dyDescent="0.2">
      <c r="A36" s="34" t="s">
        <v>51</v>
      </c>
      <c r="B36" s="35" t="s">
        <v>32</v>
      </c>
      <c r="C36" s="36" t="s">
        <v>52</v>
      </c>
      <c r="D36" s="37">
        <v>170000</v>
      </c>
      <c r="E36" s="37">
        <f>-8536.78+339.02</f>
        <v>-8197.76</v>
      </c>
      <c r="F36" s="38">
        <f t="shared" si="0"/>
        <v>178197.76000000001</v>
      </c>
    </row>
    <row r="37" spans="1:6" x14ac:dyDescent="0.2">
      <c r="A37" s="34" t="s">
        <v>53</v>
      </c>
      <c r="B37" s="35" t="s">
        <v>32</v>
      </c>
      <c r="C37" s="36" t="s">
        <v>54</v>
      </c>
      <c r="D37" s="37">
        <v>2080000</v>
      </c>
      <c r="E37" s="37">
        <f>E38+E40</f>
        <v>424712.69</v>
      </c>
      <c r="F37" s="38">
        <f t="shared" si="0"/>
        <v>1655287.31</v>
      </c>
    </row>
    <row r="38" spans="1:6" x14ac:dyDescent="0.2">
      <c r="A38" s="34" t="s">
        <v>55</v>
      </c>
      <c r="B38" s="35" t="s">
        <v>32</v>
      </c>
      <c r="C38" s="36" t="s">
        <v>56</v>
      </c>
      <c r="D38" s="37">
        <v>580000</v>
      </c>
      <c r="E38" s="37">
        <f>E39</f>
        <v>370233.44</v>
      </c>
      <c r="F38" s="38">
        <f t="shared" si="0"/>
        <v>209766.56</v>
      </c>
    </row>
    <row r="39" spans="1:6" ht="36.950000000000003" customHeight="1" x14ac:dyDescent="0.2">
      <c r="A39" s="34" t="s">
        <v>57</v>
      </c>
      <c r="B39" s="35" t="s">
        <v>32</v>
      </c>
      <c r="C39" s="36" t="s">
        <v>58</v>
      </c>
      <c r="D39" s="37">
        <v>580000</v>
      </c>
      <c r="E39" s="37">
        <f>369441.73+791.71</f>
        <v>370233.44</v>
      </c>
      <c r="F39" s="38">
        <f t="shared" si="0"/>
        <v>209766.56</v>
      </c>
    </row>
    <row r="40" spans="1:6" x14ac:dyDescent="0.2">
      <c r="A40" s="34" t="s">
        <v>59</v>
      </c>
      <c r="B40" s="35" t="s">
        <v>32</v>
      </c>
      <c r="C40" s="36" t="s">
        <v>60</v>
      </c>
      <c r="D40" s="37">
        <v>1500000</v>
      </c>
      <c r="E40" s="37">
        <f>E41</f>
        <v>54479.25</v>
      </c>
      <c r="F40" s="38">
        <f t="shared" si="0"/>
        <v>1445520.75</v>
      </c>
    </row>
    <row r="41" spans="1:6" ht="36.950000000000003" customHeight="1" x14ac:dyDescent="0.2">
      <c r="A41" s="34" t="s">
        <v>61</v>
      </c>
      <c r="B41" s="35" t="s">
        <v>32</v>
      </c>
      <c r="C41" s="36" t="s">
        <v>62</v>
      </c>
      <c r="D41" s="37">
        <v>1500000</v>
      </c>
      <c r="E41" s="37">
        <f>52578.02+1901.23</f>
        <v>54479.25</v>
      </c>
      <c r="F41" s="38">
        <f t="shared" si="0"/>
        <v>1445520.75</v>
      </c>
    </row>
    <row r="42" spans="1:6" x14ac:dyDescent="0.2">
      <c r="A42" s="34" t="s">
        <v>63</v>
      </c>
      <c r="B42" s="35" t="s">
        <v>32</v>
      </c>
      <c r="C42" s="36" t="s">
        <v>64</v>
      </c>
      <c r="D42" s="37">
        <v>12500</v>
      </c>
      <c r="E42" s="37">
        <f>E43</f>
        <v>3800</v>
      </c>
      <c r="F42" s="38">
        <f t="shared" si="0"/>
        <v>8700</v>
      </c>
    </row>
    <row r="43" spans="1:6" ht="39.75" customHeight="1" x14ac:dyDescent="0.2">
      <c r="A43" s="34" t="s">
        <v>65</v>
      </c>
      <c r="B43" s="35" t="s">
        <v>32</v>
      </c>
      <c r="C43" s="36" t="s">
        <v>66</v>
      </c>
      <c r="D43" s="37">
        <v>12500</v>
      </c>
      <c r="E43" s="37">
        <f>E44</f>
        <v>3800</v>
      </c>
      <c r="F43" s="38">
        <f t="shared" si="0"/>
        <v>8700</v>
      </c>
    </row>
    <row r="44" spans="1:6" ht="62.25" customHeight="1" x14ac:dyDescent="0.2">
      <c r="A44" s="34" t="s">
        <v>436</v>
      </c>
      <c r="B44" s="35" t="s">
        <v>32</v>
      </c>
      <c r="C44" s="36" t="s">
        <v>437</v>
      </c>
      <c r="D44" s="37">
        <v>12500</v>
      </c>
      <c r="E44" s="37">
        <f>E45</f>
        <v>3800</v>
      </c>
      <c r="F44" s="38">
        <f>IF(OR(D44="-",IF(E44="-",0,E44)&gt;=IF(D44="-",0,D44)),"-",IF(D44="-",0,D44)-IF(E44="-",0,E44))</f>
        <v>8700</v>
      </c>
    </row>
    <row r="45" spans="1:6" ht="62.25" customHeight="1" x14ac:dyDescent="0.2">
      <c r="A45" s="34" t="s">
        <v>436</v>
      </c>
      <c r="B45" s="35" t="s">
        <v>32</v>
      </c>
      <c r="C45" s="36" t="s">
        <v>438</v>
      </c>
      <c r="D45" s="37" t="s">
        <v>34</v>
      </c>
      <c r="E45" s="37">
        <v>3800</v>
      </c>
      <c r="F45" s="38" t="str">
        <f t="shared" si="0"/>
        <v>-</v>
      </c>
    </row>
    <row r="46" spans="1:6" ht="24.6" customHeight="1" x14ac:dyDescent="0.2">
      <c r="A46" s="34" t="s">
        <v>67</v>
      </c>
      <c r="B46" s="35" t="s">
        <v>32</v>
      </c>
      <c r="C46" s="36" t="s">
        <v>68</v>
      </c>
      <c r="D46" s="37">
        <v>41100</v>
      </c>
      <c r="E46" s="37">
        <f>E47</f>
        <v>318.75</v>
      </c>
      <c r="F46" s="38">
        <f t="shared" si="0"/>
        <v>40781.25</v>
      </c>
    </row>
    <row r="47" spans="1:6" x14ac:dyDescent="0.2">
      <c r="A47" s="34" t="s">
        <v>69</v>
      </c>
      <c r="B47" s="35" t="s">
        <v>32</v>
      </c>
      <c r="C47" s="36" t="s">
        <v>70</v>
      </c>
      <c r="D47" s="37">
        <v>41100</v>
      </c>
      <c r="E47" s="37">
        <f>E48</f>
        <v>318.75</v>
      </c>
      <c r="F47" s="38">
        <f t="shared" si="0"/>
        <v>40781.25</v>
      </c>
    </row>
    <row r="48" spans="1:6" ht="30" customHeight="1" x14ac:dyDescent="0.2">
      <c r="A48" s="34" t="s">
        <v>71</v>
      </c>
      <c r="B48" s="35" t="s">
        <v>32</v>
      </c>
      <c r="C48" s="36" t="s">
        <v>72</v>
      </c>
      <c r="D48" s="37">
        <v>41100</v>
      </c>
      <c r="E48" s="37">
        <f>E49</f>
        <v>318.75</v>
      </c>
      <c r="F48" s="38">
        <f t="shared" si="0"/>
        <v>40781.25</v>
      </c>
    </row>
    <row r="49" spans="1:6" ht="36.950000000000003" customHeight="1" x14ac:dyDescent="0.2">
      <c r="A49" s="34" t="s">
        <v>73</v>
      </c>
      <c r="B49" s="35" t="s">
        <v>32</v>
      </c>
      <c r="C49" s="36" t="s">
        <v>74</v>
      </c>
      <c r="D49" s="37">
        <v>41100</v>
      </c>
      <c r="E49" s="37">
        <v>318.75</v>
      </c>
      <c r="F49" s="38">
        <f t="shared" si="0"/>
        <v>40781.25</v>
      </c>
    </row>
    <row r="50" spans="1:6" x14ac:dyDescent="0.2">
      <c r="A50" s="34" t="s">
        <v>75</v>
      </c>
      <c r="B50" s="35" t="s">
        <v>32</v>
      </c>
      <c r="C50" s="36" t="s">
        <v>76</v>
      </c>
      <c r="D50" s="37">
        <v>13000</v>
      </c>
      <c r="E50" s="37">
        <f>E51+E53</f>
        <v>11355.08</v>
      </c>
      <c r="F50" s="38">
        <f t="shared" si="0"/>
        <v>1644.92</v>
      </c>
    </row>
    <row r="51" spans="1:6" ht="36.950000000000003" customHeight="1" x14ac:dyDescent="0.2">
      <c r="A51" s="34" t="s">
        <v>439</v>
      </c>
      <c r="B51" s="35" t="s">
        <v>32</v>
      </c>
      <c r="C51" s="36" t="s">
        <v>441</v>
      </c>
      <c r="D51" s="37">
        <v>13000</v>
      </c>
      <c r="E51" s="37">
        <f>E52</f>
        <v>1767.5</v>
      </c>
      <c r="F51" s="38">
        <f t="shared" si="0"/>
        <v>11232.5</v>
      </c>
    </row>
    <row r="52" spans="1:6" ht="49.15" customHeight="1" x14ac:dyDescent="0.2">
      <c r="A52" s="34" t="s">
        <v>440</v>
      </c>
      <c r="B52" s="35" t="s">
        <v>32</v>
      </c>
      <c r="C52" s="36" t="s">
        <v>442</v>
      </c>
      <c r="D52" s="37">
        <v>13000</v>
      </c>
      <c r="E52" s="37">
        <v>1767.5</v>
      </c>
      <c r="F52" s="38">
        <f t="shared" si="0"/>
        <v>11232.5</v>
      </c>
    </row>
    <row r="53" spans="1:6" ht="44.25" customHeight="1" x14ac:dyDescent="0.2">
      <c r="A53" s="34" t="s">
        <v>460</v>
      </c>
      <c r="B53" s="35" t="s">
        <v>32</v>
      </c>
      <c r="C53" s="36" t="s">
        <v>461</v>
      </c>
      <c r="D53" s="37" t="s">
        <v>34</v>
      </c>
      <c r="E53" s="37">
        <f>E54</f>
        <v>9587.58</v>
      </c>
      <c r="F53" s="38" t="str">
        <f>IF(OR(D53="-",IF(E53="-",0,E53)&gt;=IF(D53="-",0,D53)),"-",IF(D53="-",0,D53)-IF(E53="-",0,E53))</f>
        <v>-</v>
      </c>
    </row>
    <row r="54" spans="1:6" ht="59.25" customHeight="1" x14ac:dyDescent="0.2">
      <c r="A54" s="34" t="s">
        <v>459</v>
      </c>
      <c r="B54" s="35" t="s">
        <v>32</v>
      </c>
      <c r="C54" s="36" t="s">
        <v>462</v>
      </c>
      <c r="D54" s="37" t="s">
        <v>34</v>
      </c>
      <c r="E54" s="37">
        <f>E55</f>
        <v>9587.58</v>
      </c>
      <c r="F54" s="38" t="str">
        <f>IF(OR(D54="-",IF(E54="-",0,E54)&gt;=IF(D54="-",0,D54)),"-",IF(D54="-",0,D54)-IF(E54="-",0,E54))</f>
        <v>-</v>
      </c>
    </row>
    <row r="55" spans="1:6" ht="58.5" customHeight="1" x14ac:dyDescent="0.2">
      <c r="A55" s="34" t="s">
        <v>458</v>
      </c>
      <c r="B55" s="35" t="s">
        <v>32</v>
      </c>
      <c r="C55" s="36" t="s">
        <v>463</v>
      </c>
      <c r="D55" s="37" t="s">
        <v>34</v>
      </c>
      <c r="E55" s="37">
        <f>1371.1+8216.48</f>
        <v>9587.58</v>
      </c>
      <c r="F55" s="38" t="str">
        <f>IF(OR(D55="-",IF(E55="-",0,E55)&gt;=IF(D55="-",0,D55)),"-",IF(D55="-",0,D55)-IF(E55="-",0,E55))</f>
        <v>-</v>
      </c>
    </row>
    <row r="56" spans="1:6" x14ac:dyDescent="0.2">
      <c r="A56" s="34" t="s">
        <v>77</v>
      </c>
      <c r="B56" s="35" t="s">
        <v>32</v>
      </c>
      <c r="C56" s="36" t="s">
        <v>78</v>
      </c>
      <c r="D56" s="37">
        <f>D57</f>
        <v>35492500</v>
      </c>
      <c r="E56" s="37">
        <f>E57</f>
        <v>6911902.6299999999</v>
      </c>
      <c r="F56" s="38">
        <f t="shared" si="0"/>
        <v>28580597.370000001</v>
      </c>
    </row>
    <row r="57" spans="1:6" ht="36.950000000000003" customHeight="1" x14ac:dyDescent="0.2">
      <c r="A57" s="34" t="s">
        <v>79</v>
      </c>
      <c r="B57" s="35" t="s">
        <v>32</v>
      </c>
      <c r="C57" s="36" t="s">
        <v>80</v>
      </c>
      <c r="D57" s="37">
        <f>D60+D61+D66</f>
        <v>35492500</v>
      </c>
      <c r="E57" s="37">
        <f>E58+E66+E61</f>
        <v>6911902.6299999999</v>
      </c>
      <c r="F57" s="38">
        <f t="shared" si="0"/>
        <v>28580597.370000001</v>
      </c>
    </row>
    <row r="58" spans="1:6" ht="24.6" customHeight="1" x14ac:dyDescent="0.2">
      <c r="A58" s="34" t="s">
        <v>81</v>
      </c>
      <c r="B58" s="35" t="s">
        <v>32</v>
      </c>
      <c r="C58" s="36" t="s">
        <v>82</v>
      </c>
      <c r="D58" s="37">
        <v>9043900</v>
      </c>
      <c r="E58" s="37">
        <f>E59</f>
        <v>4974200</v>
      </c>
      <c r="F58" s="38">
        <f t="shared" si="0"/>
        <v>4069700</v>
      </c>
    </row>
    <row r="59" spans="1:6" ht="24.6" customHeight="1" x14ac:dyDescent="0.2">
      <c r="A59" s="34" t="s">
        <v>83</v>
      </c>
      <c r="B59" s="35" t="s">
        <v>32</v>
      </c>
      <c r="C59" s="36" t="s">
        <v>84</v>
      </c>
      <c r="D59" s="37">
        <v>9043900</v>
      </c>
      <c r="E59" s="37">
        <f>E60</f>
        <v>4974200</v>
      </c>
      <c r="F59" s="38">
        <f t="shared" si="0"/>
        <v>4069700</v>
      </c>
    </row>
    <row r="60" spans="1:6" ht="24.6" customHeight="1" x14ac:dyDescent="0.2">
      <c r="A60" s="34" t="s">
        <v>85</v>
      </c>
      <c r="B60" s="35" t="s">
        <v>32</v>
      </c>
      <c r="C60" s="36" t="s">
        <v>86</v>
      </c>
      <c r="D60" s="37">
        <v>9043900</v>
      </c>
      <c r="E60" s="37">
        <v>4974200</v>
      </c>
      <c r="F60" s="38">
        <f t="shared" si="0"/>
        <v>4069700</v>
      </c>
    </row>
    <row r="61" spans="1:6" ht="24.6" customHeight="1" x14ac:dyDescent="0.2">
      <c r="A61" s="34" t="s">
        <v>87</v>
      </c>
      <c r="B61" s="35" t="s">
        <v>32</v>
      </c>
      <c r="C61" s="36" t="s">
        <v>88</v>
      </c>
      <c r="D61" s="37">
        <v>203700</v>
      </c>
      <c r="E61" s="37">
        <f>E62+E64</f>
        <v>67282.63</v>
      </c>
      <c r="F61" s="38">
        <f t="shared" si="0"/>
        <v>136417.37</v>
      </c>
    </row>
    <row r="62" spans="1:6" ht="36.950000000000003" customHeight="1" x14ac:dyDescent="0.2">
      <c r="A62" s="34" t="s">
        <v>89</v>
      </c>
      <c r="B62" s="35" t="s">
        <v>32</v>
      </c>
      <c r="C62" s="36" t="s">
        <v>90</v>
      </c>
      <c r="D62" s="37">
        <v>200</v>
      </c>
      <c r="E62" s="37">
        <f>E63</f>
        <v>200</v>
      </c>
      <c r="F62" s="38" t="str">
        <f t="shared" si="0"/>
        <v>-</v>
      </c>
    </row>
    <row r="63" spans="1:6" ht="36.950000000000003" customHeight="1" x14ac:dyDescent="0.2">
      <c r="A63" s="34" t="s">
        <v>91</v>
      </c>
      <c r="B63" s="35" t="s">
        <v>32</v>
      </c>
      <c r="C63" s="36" t="s">
        <v>92</v>
      </c>
      <c r="D63" s="37">
        <v>200</v>
      </c>
      <c r="E63" s="37">
        <v>200</v>
      </c>
      <c r="F63" s="38" t="str">
        <f t="shared" si="0"/>
        <v>-</v>
      </c>
    </row>
    <row r="64" spans="1:6" ht="36.950000000000003" customHeight="1" x14ac:dyDescent="0.2">
      <c r="A64" s="34" t="s">
        <v>93</v>
      </c>
      <c r="B64" s="35" t="s">
        <v>32</v>
      </c>
      <c r="C64" s="36" t="s">
        <v>94</v>
      </c>
      <c r="D64" s="37">
        <v>203500</v>
      </c>
      <c r="E64" s="37">
        <f>E65</f>
        <v>67082.63</v>
      </c>
      <c r="F64" s="38">
        <f t="shared" si="0"/>
        <v>136417.37</v>
      </c>
    </row>
    <row r="65" spans="1:6" ht="39.75" customHeight="1" x14ac:dyDescent="0.2">
      <c r="A65" s="34" t="s">
        <v>95</v>
      </c>
      <c r="B65" s="35" t="s">
        <v>32</v>
      </c>
      <c r="C65" s="36" t="s">
        <v>96</v>
      </c>
      <c r="D65" s="37">
        <v>203500</v>
      </c>
      <c r="E65" s="37">
        <v>67082.63</v>
      </c>
      <c r="F65" s="38">
        <f t="shared" si="0"/>
        <v>136417.37</v>
      </c>
    </row>
    <row r="66" spans="1:6" x14ac:dyDescent="0.2">
      <c r="A66" s="34" t="s">
        <v>97</v>
      </c>
      <c r="B66" s="35" t="s">
        <v>32</v>
      </c>
      <c r="C66" s="36" t="s">
        <v>98</v>
      </c>
      <c r="D66" s="37">
        <f>D67</f>
        <v>26244900</v>
      </c>
      <c r="E66" s="37">
        <f>E67</f>
        <v>1870420</v>
      </c>
      <c r="F66" s="38">
        <f t="shared" si="0"/>
        <v>24374480</v>
      </c>
    </row>
    <row r="67" spans="1:6" ht="24.6" customHeight="1" x14ac:dyDescent="0.2">
      <c r="A67" s="34" t="s">
        <v>99</v>
      </c>
      <c r="B67" s="35" t="s">
        <v>32</v>
      </c>
      <c r="C67" s="36" t="s">
        <v>100</v>
      </c>
      <c r="D67" s="37">
        <f>D68</f>
        <v>26244900</v>
      </c>
      <c r="E67" s="37">
        <f>E68</f>
        <v>1870420</v>
      </c>
      <c r="F67" s="38">
        <f t="shared" si="0"/>
        <v>24374480</v>
      </c>
    </row>
    <row r="68" spans="1:6" ht="24.6" customHeight="1" x14ac:dyDescent="0.2">
      <c r="A68" s="34" t="s">
        <v>101</v>
      </c>
      <c r="B68" s="35" t="s">
        <v>32</v>
      </c>
      <c r="C68" s="36" t="s">
        <v>102</v>
      </c>
      <c r="D68" s="37">
        <v>26244900</v>
      </c>
      <c r="E68" s="37">
        <v>1870420</v>
      </c>
      <c r="F68" s="38">
        <f t="shared" si="0"/>
        <v>24374480</v>
      </c>
    </row>
    <row r="69" spans="1:6" ht="12.75" customHeight="1" x14ac:dyDescent="0.2">
      <c r="A69" s="39"/>
      <c r="B69" s="40"/>
      <c r="C69" s="40"/>
      <c r="D69" s="41"/>
      <c r="E69" s="41"/>
      <c r="F69" s="41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7" type="noConversion"/>
  <conditionalFormatting sqref="F49 F21 F37 F34:F35 F23:F24 F27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0"/>
  <sheetViews>
    <sheetView showGridLines="0" topLeftCell="A201" workbookViewId="0">
      <selection activeCell="D221" sqref="D22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103</v>
      </c>
      <c r="B2" s="108"/>
      <c r="C2" s="108"/>
      <c r="D2" s="108"/>
      <c r="E2" s="1"/>
      <c r="F2" s="13" t="s">
        <v>104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15" t="s">
        <v>22</v>
      </c>
      <c r="B4" s="105" t="s">
        <v>23</v>
      </c>
      <c r="C4" s="113" t="s">
        <v>105</v>
      </c>
      <c r="D4" s="102" t="s">
        <v>25</v>
      </c>
      <c r="E4" s="118" t="s">
        <v>26</v>
      </c>
      <c r="F4" s="99" t="s">
        <v>27</v>
      </c>
    </row>
    <row r="5" spans="1:6" ht="5.45" customHeight="1" x14ac:dyDescent="0.2">
      <c r="A5" s="116"/>
      <c r="B5" s="106"/>
      <c r="C5" s="114"/>
      <c r="D5" s="103"/>
      <c r="E5" s="119"/>
      <c r="F5" s="100"/>
    </row>
    <row r="6" spans="1:6" ht="9.6" customHeight="1" x14ac:dyDescent="0.2">
      <c r="A6" s="116"/>
      <c r="B6" s="106"/>
      <c r="C6" s="114"/>
      <c r="D6" s="103"/>
      <c r="E6" s="119"/>
      <c r="F6" s="100"/>
    </row>
    <row r="7" spans="1:6" ht="6" customHeight="1" x14ac:dyDescent="0.2">
      <c r="A7" s="116"/>
      <c r="B7" s="106"/>
      <c r="C7" s="114"/>
      <c r="D7" s="103"/>
      <c r="E7" s="119"/>
      <c r="F7" s="100"/>
    </row>
    <row r="8" spans="1:6" ht="6.6" customHeight="1" x14ac:dyDescent="0.2">
      <c r="A8" s="116"/>
      <c r="B8" s="106"/>
      <c r="C8" s="114"/>
      <c r="D8" s="103"/>
      <c r="E8" s="119"/>
      <c r="F8" s="100"/>
    </row>
    <row r="9" spans="1:6" ht="10.9" customHeight="1" x14ac:dyDescent="0.2">
      <c r="A9" s="116"/>
      <c r="B9" s="106"/>
      <c r="C9" s="114"/>
      <c r="D9" s="103"/>
      <c r="E9" s="119"/>
      <c r="F9" s="100"/>
    </row>
    <row r="10" spans="1:6" ht="4.1500000000000004" hidden="1" customHeight="1" x14ac:dyDescent="0.2">
      <c r="A10" s="116"/>
      <c r="B10" s="106"/>
      <c r="C10" s="43"/>
      <c r="D10" s="103"/>
      <c r="E10" s="44"/>
      <c r="F10" s="45"/>
    </row>
    <row r="11" spans="1:6" ht="13.15" hidden="1" customHeight="1" x14ac:dyDescent="0.2">
      <c r="A11" s="117"/>
      <c r="B11" s="107"/>
      <c r="C11" s="46"/>
      <c r="D11" s="104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49" t="s">
        <v>29</v>
      </c>
      <c r="F12" s="23" t="s">
        <v>30</v>
      </c>
    </row>
    <row r="13" spans="1:6" x14ac:dyDescent="0.2">
      <c r="A13" s="50" t="s">
        <v>106</v>
      </c>
      <c r="B13" s="51" t="s">
        <v>107</v>
      </c>
      <c r="C13" s="52" t="s">
        <v>108</v>
      </c>
      <c r="D13" s="53">
        <f>D15</f>
        <v>37470400</v>
      </c>
      <c r="E13" s="54">
        <f>E15</f>
        <v>6192100.2999999998</v>
      </c>
      <c r="F13" s="55">
        <f>IF(OR(D13="-",IF(E13="-",0,E13)&gt;=IF(D13="-",0,D13)),"-",IF(D13="-",0,D13)-IF(E13="-",0,E13))</f>
        <v>31278299.699999999</v>
      </c>
    </row>
    <row r="14" spans="1:6" x14ac:dyDescent="0.2">
      <c r="A14" s="56" t="s">
        <v>35</v>
      </c>
      <c r="B14" s="57"/>
      <c r="C14" s="58"/>
      <c r="D14" s="59"/>
      <c r="E14" s="60"/>
      <c r="F14" s="61"/>
    </row>
    <row r="15" spans="1:6" ht="24.6" customHeight="1" x14ac:dyDescent="0.2">
      <c r="A15" s="24" t="s">
        <v>14</v>
      </c>
      <c r="B15" s="62" t="s">
        <v>107</v>
      </c>
      <c r="C15" s="26" t="s">
        <v>109</v>
      </c>
      <c r="D15" s="27">
        <f>D16+D92+D101+D119+D163+D176+D184+D203+D211</f>
        <v>37470400</v>
      </c>
      <c r="E15" s="63">
        <f>E16+E119+E184+E92+E203+E101+E176</f>
        <v>6192100.2999999998</v>
      </c>
      <c r="F15" s="64">
        <f t="shared" ref="F15:F50" si="0">IF(OR(D15="-",IF(E15="-",0,E15)&gt;=IF(D15="-",0,D15)),"-",IF(D15="-",0,D15)-IF(E15="-",0,E15))</f>
        <v>31278299.699999999</v>
      </c>
    </row>
    <row r="16" spans="1:6" x14ac:dyDescent="0.2">
      <c r="A16" s="50" t="s">
        <v>110</v>
      </c>
      <c r="B16" s="51" t="s">
        <v>107</v>
      </c>
      <c r="C16" s="52" t="s">
        <v>111</v>
      </c>
      <c r="D16" s="53">
        <f>D17+D45</f>
        <v>5351000</v>
      </c>
      <c r="E16" s="54">
        <f>E17+E45</f>
        <v>1918258.0399999998</v>
      </c>
      <c r="F16" s="55">
        <f t="shared" si="0"/>
        <v>3432741.96</v>
      </c>
    </row>
    <row r="17" spans="1:6" ht="49.15" customHeight="1" x14ac:dyDescent="0.2">
      <c r="A17" s="50" t="s">
        <v>112</v>
      </c>
      <c r="B17" s="51" t="s">
        <v>107</v>
      </c>
      <c r="C17" s="52" t="s">
        <v>113</v>
      </c>
      <c r="D17" s="53">
        <f>D18+D35</f>
        <v>4800400</v>
      </c>
      <c r="E17" s="54">
        <f>E18+E35</f>
        <v>1706348.2699999998</v>
      </c>
      <c r="F17" s="55">
        <f t="shared" si="0"/>
        <v>3094051.7300000004</v>
      </c>
    </row>
    <row r="18" spans="1:6" ht="24.6" customHeight="1" x14ac:dyDescent="0.2">
      <c r="A18" s="24" t="s">
        <v>114</v>
      </c>
      <c r="B18" s="62" t="s">
        <v>107</v>
      </c>
      <c r="C18" s="26" t="s">
        <v>115</v>
      </c>
      <c r="D18" s="27">
        <f>D19</f>
        <v>4795200</v>
      </c>
      <c r="E18" s="63">
        <f>E19</f>
        <v>1706194.2699999998</v>
      </c>
      <c r="F18" s="64">
        <f t="shared" si="0"/>
        <v>3089005.7300000004</v>
      </c>
    </row>
    <row r="19" spans="1:6" x14ac:dyDescent="0.2">
      <c r="A19" s="24" t="s">
        <v>116</v>
      </c>
      <c r="B19" s="62" t="s">
        <v>107</v>
      </c>
      <c r="C19" s="26" t="s">
        <v>117</v>
      </c>
      <c r="D19" s="27">
        <f>D20+D26+D30</f>
        <v>4795200</v>
      </c>
      <c r="E19" s="27">
        <f>E20+E26+E30</f>
        <v>1706194.2699999998</v>
      </c>
      <c r="F19" s="64">
        <f t="shared" si="0"/>
        <v>3089005.7300000004</v>
      </c>
    </row>
    <row r="20" spans="1:6" ht="49.15" customHeight="1" x14ac:dyDescent="0.2">
      <c r="A20" s="24" t="s">
        <v>118</v>
      </c>
      <c r="B20" s="62" t="s">
        <v>107</v>
      </c>
      <c r="C20" s="26" t="s">
        <v>119</v>
      </c>
      <c r="D20" s="27">
        <v>4376000</v>
      </c>
      <c r="E20" s="63">
        <f>E21</f>
        <v>1511213.41</v>
      </c>
      <c r="F20" s="64">
        <f t="shared" si="0"/>
        <v>2864786.59</v>
      </c>
    </row>
    <row r="21" spans="1:6" ht="51" customHeight="1" x14ac:dyDescent="0.2">
      <c r="A21" s="24" t="s">
        <v>120</v>
      </c>
      <c r="B21" s="62" t="s">
        <v>107</v>
      </c>
      <c r="C21" s="26" t="s">
        <v>121</v>
      </c>
      <c r="D21" s="27">
        <v>4376000</v>
      </c>
      <c r="E21" s="63">
        <f>E22</f>
        <v>1511213.41</v>
      </c>
      <c r="F21" s="64">
        <f t="shared" si="0"/>
        <v>2864786.59</v>
      </c>
    </row>
    <row r="22" spans="1:6" ht="24.6" customHeight="1" x14ac:dyDescent="0.2">
      <c r="A22" s="24" t="s">
        <v>122</v>
      </c>
      <c r="B22" s="62" t="s">
        <v>107</v>
      </c>
      <c r="C22" s="26" t="s">
        <v>123</v>
      </c>
      <c r="D22" s="27">
        <v>4376000</v>
      </c>
      <c r="E22" s="63">
        <f>E23+E25+E24</f>
        <v>1511213.41</v>
      </c>
      <c r="F22" s="64">
        <f t="shared" si="0"/>
        <v>2864786.59</v>
      </c>
    </row>
    <row r="23" spans="1:6" ht="24.6" customHeight="1" x14ac:dyDescent="0.2">
      <c r="A23" s="24" t="s">
        <v>124</v>
      </c>
      <c r="B23" s="62" t="s">
        <v>107</v>
      </c>
      <c r="C23" s="26" t="s">
        <v>125</v>
      </c>
      <c r="D23" s="27">
        <v>3198900</v>
      </c>
      <c r="E23" s="63">
        <v>1140063.8899999999</v>
      </c>
      <c r="F23" s="64">
        <f t="shared" si="0"/>
        <v>2058836.11</v>
      </c>
    </row>
    <row r="24" spans="1:6" ht="36.950000000000003" customHeight="1" x14ac:dyDescent="0.2">
      <c r="A24" s="24" t="s">
        <v>126</v>
      </c>
      <c r="B24" s="62" t="s">
        <v>107</v>
      </c>
      <c r="C24" s="26" t="s">
        <v>127</v>
      </c>
      <c r="D24" s="27">
        <v>246900</v>
      </c>
      <c r="E24" s="63">
        <v>69181.2</v>
      </c>
      <c r="F24" s="64">
        <f t="shared" si="0"/>
        <v>177718.8</v>
      </c>
    </row>
    <row r="25" spans="1:6" ht="36" customHeight="1" x14ac:dyDescent="0.2">
      <c r="A25" s="24" t="s">
        <v>128</v>
      </c>
      <c r="B25" s="62" t="s">
        <v>107</v>
      </c>
      <c r="C25" s="26" t="s">
        <v>129</v>
      </c>
      <c r="D25" s="27">
        <v>930200</v>
      </c>
      <c r="E25" s="63">
        <v>301968.32</v>
      </c>
      <c r="F25" s="64">
        <f t="shared" si="0"/>
        <v>628231.67999999993</v>
      </c>
    </row>
    <row r="26" spans="1:6" ht="49.15" customHeight="1" x14ac:dyDescent="0.2">
      <c r="A26" s="24" t="s">
        <v>130</v>
      </c>
      <c r="B26" s="62" t="s">
        <v>107</v>
      </c>
      <c r="C26" s="26" t="s">
        <v>131</v>
      </c>
      <c r="D26" s="27">
        <f t="shared" ref="D26:E28" si="1">D27</f>
        <v>404200</v>
      </c>
      <c r="E26" s="63">
        <f t="shared" si="1"/>
        <v>192159.67</v>
      </c>
      <c r="F26" s="64">
        <f t="shared" si="0"/>
        <v>212040.33</v>
      </c>
    </row>
    <row r="27" spans="1:6" ht="24.6" customHeight="1" x14ac:dyDescent="0.2">
      <c r="A27" s="24" t="s">
        <v>132</v>
      </c>
      <c r="B27" s="62" t="s">
        <v>107</v>
      </c>
      <c r="C27" s="26" t="s">
        <v>133</v>
      </c>
      <c r="D27" s="27">
        <f t="shared" si="1"/>
        <v>404200</v>
      </c>
      <c r="E27" s="63">
        <f t="shared" si="1"/>
        <v>192159.67</v>
      </c>
      <c r="F27" s="64">
        <f t="shared" si="0"/>
        <v>212040.33</v>
      </c>
    </row>
    <row r="28" spans="1:6" ht="23.25" customHeight="1" x14ac:dyDescent="0.2">
      <c r="A28" s="24" t="s">
        <v>134</v>
      </c>
      <c r="B28" s="62" t="s">
        <v>107</v>
      </c>
      <c r="C28" s="26" t="s">
        <v>135</v>
      </c>
      <c r="D28" s="27">
        <f t="shared" si="1"/>
        <v>404200</v>
      </c>
      <c r="E28" s="63">
        <f t="shared" si="1"/>
        <v>192159.67</v>
      </c>
      <c r="F28" s="64">
        <f t="shared" si="0"/>
        <v>212040.33</v>
      </c>
    </row>
    <row r="29" spans="1:6" ht="27" customHeight="1" x14ac:dyDescent="0.2">
      <c r="A29" s="24" t="s">
        <v>136</v>
      </c>
      <c r="B29" s="62" t="s">
        <v>107</v>
      </c>
      <c r="C29" s="26" t="s">
        <v>137</v>
      </c>
      <c r="D29" s="27">
        <f>784000-379800</f>
        <v>404200</v>
      </c>
      <c r="E29" s="63">
        <v>192159.67</v>
      </c>
      <c r="F29" s="64">
        <f t="shared" si="0"/>
        <v>212040.33</v>
      </c>
    </row>
    <row r="30" spans="1:6" ht="36.950000000000003" customHeight="1" x14ac:dyDescent="0.2">
      <c r="A30" s="24" t="s">
        <v>138</v>
      </c>
      <c r="B30" s="62" t="s">
        <v>107</v>
      </c>
      <c r="C30" s="26" t="s">
        <v>139</v>
      </c>
      <c r="D30" s="27">
        <f>D31</f>
        <v>15000</v>
      </c>
      <c r="E30" s="63">
        <f>E31</f>
        <v>2821.19</v>
      </c>
      <c r="F30" s="64">
        <f t="shared" si="0"/>
        <v>12178.81</v>
      </c>
    </row>
    <row r="31" spans="1:6" x14ac:dyDescent="0.2">
      <c r="A31" s="24" t="s">
        <v>140</v>
      </c>
      <c r="B31" s="62" t="s">
        <v>107</v>
      </c>
      <c r="C31" s="26" t="s">
        <v>141</v>
      </c>
      <c r="D31" s="27">
        <f>D32</f>
        <v>15000</v>
      </c>
      <c r="E31" s="63">
        <f>E32</f>
        <v>2821.19</v>
      </c>
      <c r="F31" s="64">
        <f t="shared" si="0"/>
        <v>12178.81</v>
      </c>
    </row>
    <row r="32" spans="1:6" x14ac:dyDescent="0.2">
      <c r="A32" s="24" t="s">
        <v>142</v>
      </c>
      <c r="B32" s="62" t="s">
        <v>107</v>
      </c>
      <c r="C32" s="26" t="s">
        <v>143</v>
      </c>
      <c r="D32" s="27">
        <f>D33+D34</f>
        <v>15000</v>
      </c>
      <c r="E32" s="63">
        <f>E33+E34</f>
        <v>2821.19</v>
      </c>
      <c r="F32" s="64">
        <f t="shared" si="0"/>
        <v>12178.81</v>
      </c>
    </row>
    <row r="33" spans="1:6" x14ac:dyDescent="0.2">
      <c r="A33" s="24" t="s">
        <v>144</v>
      </c>
      <c r="B33" s="62" t="s">
        <v>107</v>
      </c>
      <c r="C33" s="26" t="s">
        <v>145</v>
      </c>
      <c r="D33" s="27">
        <v>14000</v>
      </c>
      <c r="E33" s="63">
        <v>2821</v>
      </c>
      <c r="F33" s="64">
        <f t="shared" si="0"/>
        <v>11179</v>
      </c>
    </row>
    <row r="34" spans="1:6" x14ac:dyDescent="0.2">
      <c r="A34" s="24" t="s">
        <v>146</v>
      </c>
      <c r="B34" s="62" t="s">
        <v>107</v>
      </c>
      <c r="C34" s="26" t="s">
        <v>147</v>
      </c>
      <c r="D34" s="27">
        <v>1000</v>
      </c>
      <c r="E34" s="63">
        <v>0.19</v>
      </c>
      <c r="F34" s="64">
        <f t="shared" si="0"/>
        <v>999.81</v>
      </c>
    </row>
    <row r="35" spans="1:6" ht="24.6" customHeight="1" x14ac:dyDescent="0.2">
      <c r="A35" s="24" t="s">
        <v>148</v>
      </c>
      <c r="B35" s="62" t="s">
        <v>107</v>
      </c>
      <c r="C35" s="26" t="s">
        <v>149</v>
      </c>
      <c r="D35" s="27">
        <f>D36</f>
        <v>5200</v>
      </c>
      <c r="E35" s="63">
        <f>E36</f>
        <v>154</v>
      </c>
      <c r="F35" s="64">
        <f t="shared" si="0"/>
        <v>5046</v>
      </c>
    </row>
    <row r="36" spans="1:6" x14ac:dyDescent="0.2">
      <c r="A36" s="24" t="s">
        <v>150</v>
      </c>
      <c r="B36" s="62" t="s">
        <v>107</v>
      </c>
      <c r="C36" s="26" t="s">
        <v>151</v>
      </c>
      <c r="D36" s="27">
        <f>D37+D41</f>
        <v>5200</v>
      </c>
      <c r="E36" s="63">
        <f>E37</f>
        <v>154</v>
      </c>
      <c r="F36" s="64">
        <f t="shared" si="0"/>
        <v>5046</v>
      </c>
    </row>
    <row r="37" spans="1:6" ht="45" x14ac:dyDescent="0.2">
      <c r="A37" s="65" t="s">
        <v>475</v>
      </c>
      <c r="B37" s="62" t="s">
        <v>107</v>
      </c>
      <c r="C37" s="26" t="s">
        <v>476</v>
      </c>
      <c r="D37" s="27">
        <f>D38</f>
        <v>5000</v>
      </c>
      <c r="E37" s="63">
        <f>E38</f>
        <v>154</v>
      </c>
      <c r="F37" s="64">
        <f>IF(OR(D37="-",IF(E37="-",0,E37)&gt;=IF(D37="-",0,D37)),"-",IF(D37="-",0,D37)-IF(E37="-",0,E37))</f>
        <v>4846</v>
      </c>
    </row>
    <row r="38" spans="1:6" ht="22.5" x14ac:dyDescent="0.2">
      <c r="A38" s="24" t="s">
        <v>132</v>
      </c>
      <c r="B38" s="62" t="s">
        <v>107</v>
      </c>
      <c r="C38" s="26" t="s">
        <v>477</v>
      </c>
      <c r="D38" s="27">
        <f>D39</f>
        <v>5000</v>
      </c>
      <c r="E38" s="63">
        <f>E39</f>
        <v>154</v>
      </c>
      <c r="F38" s="64">
        <f>IF(OR(D38="-",IF(E38="-",0,E38)&gt;=IF(D38="-",0,D38)),"-",IF(D38="-",0,D38)-IF(E38="-",0,E38))</f>
        <v>4846</v>
      </c>
    </row>
    <row r="39" spans="1:6" ht="22.5" x14ac:dyDescent="0.2">
      <c r="A39" s="24" t="s">
        <v>134</v>
      </c>
      <c r="B39" s="62" t="s">
        <v>107</v>
      </c>
      <c r="C39" s="26" t="s">
        <v>478</v>
      </c>
      <c r="D39" s="27">
        <f>D40</f>
        <v>5000</v>
      </c>
      <c r="E39" s="63">
        <f>E40</f>
        <v>154</v>
      </c>
      <c r="F39" s="64">
        <f>IF(OR(D39="-",IF(E39="-",0,E39)&gt;=IF(D39="-",0,D39)),"-",IF(D39="-",0,D39)-IF(E39="-",0,E39))</f>
        <v>4846</v>
      </c>
    </row>
    <row r="40" spans="1:6" ht="22.5" x14ac:dyDescent="0.2">
      <c r="A40" s="24" t="s">
        <v>136</v>
      </c>
      <c r="B40" s="62" t="s">
        <v>107</v>
      </c>
      <c r="C40" s="26" t="s">
        <v>479</v>
      </c>
      <c r="D40" s="27">
        <v>5000</v>
      </c>
      <c r="E40" s="63">
        <v>154</v>
      </c>
      <c r="F40" s="64">
        <f>IF(OR(D40="-",IF(E40="-",0,E40)&gt;=IF(D40="-",0,D40)),"-",IF(D40="-",0,D40)-IF(E40="-",0,E40))</f>
        <v>4846</v>
      </c>
    </row>
    <row r="41" spans="1:6" ht="96" customHeight="1" x14ac:dyDescent="0.2">
      <c r="A41" s="65" t="s">
        <v>152</v>
      </c>
      <c r="B41" s="62" t="s">
        <v>107</v>
      </c>
      <c r="C41" s="26" t="s">
        <v>153</v>
      </c>
      <c r="D41" s="27">
        <v>200</v>
      </c>
      <c r="E41" s="63" t="s">
        <v>34</v>
      </c>
      <c r="F41" s="64">
        <f t="shared" si="0"/>
        <v>200</v>
      </c>
    </row>
    <row r="42" spans="1:6" ht="24.6" customHeight="1" x14ac:dyDescent="0.2">
      <c r="A42" s="24" t="s">
        <v>132</v>
      </c>
      <c r="B42" s="62" t="s">
        <v>107</v>
      </c>
      <c r="C42" s="26" t="s">
        <v>154</v>
      </c>
      <c r="D42" s="27">
        <v>200</v>
      </c>
      <c r="E42" s="63" t="s">
        <v>34</v>
      </c>
      <c r="F42" s="64">
        <f t="shared" si="0"/>
        <v>200</v>
      </c>
    </row>
    <row r="43" spans="1:6" ht="25.5" customHeight="1" x14ac:dyDescent="0.2">
      <c r="A43" s="24" t="s">
        <v>134</v>
      </c>
      <c r="B43" s="62" t="s">
        <v>107</v>
      </c>
      <c r="C43" s="26" t="s">
        <v>155</v>
      </c>
      <c r="D43" s="27">
        <v>200</v>
      </c>
      <c r="E43" s="63" t="s">
        <v>34</v>
      </c>
      <c r="F43" s="64">
        <f t="shared" si="0"/>
        <v>200</v>
      </c>
    </row>
    <row r="44" spans="1:6" ht="27.75" customHeight="1" x14ac:dyDescent="0.2">
      <c r="A44" s="24" t="s">
        <v>136</v>
      </c>
      <c r="B44" s="62" t="s">
        <v>107</v>
      </c>
      <c r="C44" s="26" t="s">
        <v>156</v>
      </c>
      <c r="D44" s="27">
        <v>200</v>
      </c>
      <c r="E44" s="63" t="s">
        <v>34</v>
      </c>
      <c r="F44" s="64">
        <f t="shared" si="0"/>
        <v>200</v>
      </c>
    </row>
    <row r="45" spans="1:6" x14ac:dyDescent="0.2">
      <c r="A45" s="50" t="s">
        <v>157</v>
      </c>
      <c r="B45" s="51" t="s">
        <v>107</v>
      </c>
      <c r="C45" s="52" t="s">
        <v>158</v>
      </c>
      <c r="D45" s="53">
        <f>D46+D62+D68</f>
        <v>550600</v>
      </c>
      <c r="E45" s="54">
        <f>E68</f>
        <v>211909.77</v>
      </c>
      <c r="F45" s="55">
        <f t="shared" si="0"/>
        <v>338690.23</v>
      </c>
    </row>
    <row r="46" spans="1:6" ht="36.950000000000003" customHeight="1" x14ac:dyDescent="0.2">
      <c r="A46" s="24" t="s">
        <v>159</v>
      </c>
      <c r="B46" s="62" t="s">
        <v>107</v>
      </c>
      <c r="C46" s="26" t="s">
        <v>160</v>
      </c>
      <c r="D46" s="27">
        <v>3000</v>
      </c>
      <c r="E46" s="63" t="s">
        <v>34</v>
      </c>
      <c r="F46" s="64">
        <f t="shared" si="0"/>
        <v>3000</v>
      </c>
    </row>
    <row r="47" spans="1:6" ht="24.6" customHeight="1" x14ac:dyDescent="0.2">
      <c r="A47" s="24" t="s">
        <v>161</v>
      </c>
      <c r="B47" s="62" t="s">
        <v>107</v>
      </c>
      <c r="C47" s="26" t="s">
        <v>162</v>
      </c>
      <c r="D47" s="27">
        <v>1000</v>
      </c>
      <c r="E47" s="63" t="s">
        <v>34</v>
      </c>
      <c r="F47" s="64">
        <f t="shared" si="0"/>
        <v>1000</v>
      </c>
    </row>
    <row r="48" spans="1:6" ht="80.25" customHeight="1" x14ac:dyDescent="0.2">
      <c r="A48" s="65" t="s">
        <v>163</v>
      </c>
      <c r="B48" s="62" t="s">
        <v>107</v>
      </c>
      <c r="C48" s="26" t="s">
        <v>164</v>
      </c>
      <c r="D48" s="27">
        <v>1000</v>
      </c>
      <c r="E48" s="63" t="s">
        <v>34</v>
      </c>
      <c r="F48" s="64">
        <f t="shared" si="0"/>
        <v>1000</v>
      </c>
    </row>
    <row r="49" spans="1:6" ht="24.6" customHeight="1" x14ac:dyDescent="0.2">
      <c r="A49" s="24" t="s">
        <v>132</v>
      </c>
      <c r="B49" s="62" t="s">
        <v>107</v>
      </c>
      <c r="C49" s="26" t="s">
        <v>165</v>
      </c>
      <c r="D49" s="27">
        <v>1000</v>
      </c>
      <c r="E49" s="63" t="s">
        <v>34</v>
      </c>
      <c r="F49" s="64">
        <f t="shared" si="0"/>
        <v>1000</v>
      </c>
    </row>
    <row r="50" spans="1:6" ht="28.5" customHeight="1" x14ac:dyDescent="0.2">
      <c r="A50" s="24" t="s">
        <v>134</v>
      </c>
      <c r="B50" s="62" t="s">
        <v>107</v>
      </c>
      <c r="C50" s="26" t="s">
        <v>166</v>
      </c>
      <c r="D50" s="27">
        <v>1000</v>
      </c>
      <c r="E50" s="63" t="s">
        <v>34</v>
      </c>
      <c r="F50" s="64">
        <f t="shared" si="0"/>
        <v>1000</v>
      </c>
    </row>
    <row r="51" spans="1:6" ht="27" customHeight="1" x14ac:dyDescent="0.2">
      <c r="A51" s="24" t="s">
        <v>136</v>
      </c>
      <c r="B51" s="62" t="s">
        <v>107</v>
      </c>
      <c r="C51" s="26" t="s">
        <v>167</v>
      </c>
      <c r="D51" s="27">
        <v>1000</v>
      </c>
      <c r="E51" s="63" t="s">
        <v>34</v>
      </c>
      <c r="F51" s="64">
        <f t="shared" ref="F51:F82" si="2">IF(OR(D51="-",IF(E51="-",0,E51)&gt;=IF(D51="-",0,D51)),"-",IF(D51="-",0,D51)-IF(E51="-",0,E51))</f>
        <v>1000</v>
      </c>
    </row>
    <row r="52" spans="1:6" ht="24.6" customHeight="1" x14ac:dyDescent="0.2">
      <c r="A52" s="24" t="s">
        <v>168</v>
      </c>
      <c r="B52" s="62" t="s">
        <v>107</v>
      </c>
      <c r="C52" s="26" t="s">
        <v>169</v>
      </c>
      <c r="D52" s="27">
        <v>1000</v>
      </c>
      <c r="E52" s="63" t="s">
        <v>34</v>
      </c>
      <c r="F52" s="64">
        <f t="shared" si="2"/>
        <v>1000</v>
      </c>
    </row>
    <row r="53" spans="1:6" ht="93.75" customHeight="1" x14ac:dyDescent="0.2">
      <c r="A53" s="65" t="s">
        <v>170</v>
      </c>
      <c r="B53" s="62" t="s">
        <v>107</v>
      </c>
      <c r="C53" s="26" t="s">
        <v>171</v>
      </c>
      <c r="D53" s="27">
        <v>1000</v>
      </c>
      <c r="E53" s="63" t="s">
        <v>34</v>
      </c>
      <c r="F53" s="64">
        <f t="shared" si="2"/>
        <v>1000</v>
      </c>
    </row>
    <row r="54" spans="1:6" ht="24.6" customHeight="1" x14ac:dyDescent="0.2">
      <c r="A54" s="24" t="s">
        <v>132</v>
      </c>
      <c r="B54" s="62" t="s">
        <v>107</v>
      </c>
      <c r="C54" s="26" t="s">
        <v>172</v>
      </c>
      <c r="D54" s="27">
        <v>1000</v>
      </c>
      <c r="E54" s="63" t="s">
        <v>34</v>
      </c>
      <c r="F54" s="64">
        <f t="shared" si="2"/>
        <v>1000</v>
      </c>
    </row>
    <row r="55" spans="1:6" ht="29.25" customHeight="1" x14ac:dyDescent="0.2">
      <c r="A55" s="24" t="s">
        <v>134</v>
      </c>
      <c r="B55" s="62" t="s">
        <v>107</v>
      </c>
      <c r="C55" s="26" t="s">
        <v>173</v>
      </c>
      <c r="D55" s="27">
        <v>1000</v>
      </c>
      <c r="E55" s="63" t="s">
        <v>34</v>
      </c>
      <c r="F55" s="64">
        <f t="shared" si="2"/>
        <v>1000</v>
      </c>
    </row>
    <row r="56" spans="1:6" ht="28.5" customHeight="1" x14ac:dyDescent="0.2">
      <c r="A56" s="24" t="s">
        <v>136</v>
      </c>
      <c r="B56" s="62" t="s">
        <v>107</v>
      </c>
      <c r="C56" s="26" t="s">
        <v>174</v>
      </c>
      <c r="D56" s="27">
        <v>1000</v>
      </c>
      <c r="E56" s="63" t="s">
        <v>34</v>
      </c>
      <c r="F56" s="64">
        <f t="shared" si="2"/>
        <v>1000</v>
      </c>
    </row>
    <row r="57" spans="1:6" ht="27" customHeight="1" x14ac:dyDescent="0.2">
      <c r="A57" s="24" t="s">
        <v>175</v>
      </c>
      <c r="B57" s="62" t="s">
        <v>107</v>
      </c>
      <c r="C57" s="26" t="s">
        <v>176</v>
      </c>
      <c r="D57" s="27">
        <v>1000</v>
      </c>
      <c r="E57" s="63" t="s">
        <v>34</v>
      </c>
      <c r="F57" s="64">
        <f t="shared" si="2"/>
        <v>1000</v>
      </c>
    </row>
    <row r="58" spans="1:6" ht="79.5" customHeight="1" x14ac:dyDescent="0.2">
      <c r="A58" s="65" t="s">
        <v>177</v>
      </c>
      <c r="B58" s="62" t="s">
        <v>107</v>
      </c>
      <c r="C58" s="26" t="s">
        <v>178</v>
      </c>
      <c r="D58" s="27">
        <v>1000</v>
      </c>
      <c r="E58" s="63" t="s">
        <v>34</v>
      </c>
      <c r="F58" s="64">
        <f t="shared" si="2"/>
        <v>1000</v>
      </c>
    </row>
    <row r="59" spans="1:6" ht="24.6" customHeight="1" x14ac:dyDescent="0.2">
      <c r="A59" s="24" t="s">
        <v>132</v>
      </c>
      <c r="B59" s="62" t="s">
        <v>107</v>
      </c>
      <c r="C59" s="26" t="s">
        <v>179</v>
      </c>
      <c r="D59" s="27">
        <v>1000</v>
      </c>
      <c r="E59" s="63" t="s">
        <v>34</v>
      </c>
      <c r="F59" s="64">
        <f t="shared" si="2"/>
        <v>1000</v>
      </c>
    </row>
    <row r="60" spans="1:6" ht="26.25" customHeight="1" x14ac:dyDescent="0.2">
      <c r="A60" s="24" t="s">
        <v>134</v>
      </c>
      <c r="B60" s="62" t="s">
        <v>107</v>
      </c>
      <c r="C60" s="26" t="s">
        <v>180</v>
      </c>
      <c r="D60" s="27">
        <v>1000</v>
      </c>
      <c r="E60" s="63" t="s">
        <v>34</v>
      </c>
      <c r="F60" s="64">
        <f t="shared" si="2"/>
        <v>1000</v>
      </c>
    </row>
    <row r="61" spans="1:6" ht="22.5" customHeight="1" x14ac:dyDescent="0.2">
      <c r="A61" s="24" t="s">
        <v>136</v>
      </c>
      <c r="B61" s="62" t="s">
        <v>107</v>
      </c>
      <c r="C61" s="26" t="s">
        <v>181</v>
      </c>
      <c r="D61" s="27">
        <v>1000</v>
      </c>
      <c r="E61" s="63" t="s">
        <v>34</v>
      </c>
      <c r="F61" s="64">
        <f t="shared" si="2"/>
        <v>1000</v>
      </c>
    </row>
    <row r="62" spans="1:6" ht="36.950000000000003" customHeight="1" x14ac:dyDescent="0.2">
      <c r="A62" s="24" t="s">
        <v>182</v>
      </c>
      <c r="B62" s="62" t="s">
        <v>107</v>
      </c>
      <c r="C62" s="26" t="s">
        <v>183</v>
      </c>
      <c r="D62" s="27">
        <v>1000</v>
      </c>
      <c r="E62" s="63" t="s">
        <v>34</v>
      </c>
      <c r="F62" s="64">
        <f t="shared" si="2"/>
        <v>1000</v>
      </c>
    </row>
    <row r="63" spans="1:6" ht="24.6" customHeight="1" x14ac:dyDescent="0.2">
      <c r="A63" s="24" t="s">
        <v>184</v>
      </c>
      <c r="B63" s="62" t="s">
        <v>107</v>
      </c>
      <c r="C63" s="26" t="s">
        <v>185</v>
      </c>
      <c r="D63" s="27">
        <v>1000</v>
      </c>
      <c r="E63" s="63" t="s">
        <v>34</v>
      </c>
      <c r="F63" s="64">
        <f t="shared" si="2"/>
        <v>1000</v>
      </c>
    </row>
    <row r="64" spans="1:6" ht="81" customHeight="1" x14ac:dyDescent="0.2">
      <c r="A64" s="65" t="s">
        <v>186</v>
      </c>
      <c r="B64" s="62" t="s">
        <v>107</v>
      </c>
      <c r="C64" s="26" t="s">
        <v>187</v>
      </c>
      <c r="D64" s="27">
        <v>1000</v>
      </c>
      <c r="E64" s="63" t="s">
        <v>34</v>
      </c>
      <c r="F64" s="64">
        <f t="shared" si="2"/>
        <v>1000</v>
      </c>
    </row>
    <row r="65" spans="1:6" ht="24.6" customHeight="1" x14ac:dyDescent="0.2">
      <c r="A65" s="24" t="s">
        <v>132</v>
      </c>
      <c r="B65" s="62" t="s">
        <v>107</v>
      </c>
      <c r="C65" s="26" t="s">
        <v>188</v>
      </c>
      <c r="D65" s="27">
        <v>1000</v>
      </c>
      <c r="E65" s="63" t="s">
        <v>34</v>
      </c>
      <c r="F65" s="64">
        <f t="shared" si="2"/>
        <v>1000</v>
      </c>
    </row>
    <row r="66" spans="1:6" ht="27" customHeight="1" x14ac:dyDescent="0.2">
      <c r="A66" s="24" t="s">
        <v>134</v>
      </c>
      <c r="B66" s="62" t="s">
        <v>107</v>
      </c>
      <c r="C66" s="26" t="s">
        <v>189</v>
      </c>
      <c r="D66" s="27">
        <v>1000</v>
      </c>
      <c r="E66" s="63" t="s">
        <v>34</v>
      </c>
      <c r="F66" s="64">
        <f t="shared" si="2"/>
        <v>1000</v>
      </c>
    </row>
    <row r="67" spans="1:6" ht="29.25" customHeight="1" x14ac:dyDescent="0.2">
      <c r="A67" s="24" t="s">
        <v>136</v>
      </c>
      <c r="B67" s="62" t="s">
        <v>107</v>
      </c>
      <c r="C67" s="26" t="s">
        <v>190</v>
      </c>
      <c r="D67" s="27">
        <v>1000</v>
      </c>
      <c r="E67" s="63" t="s">
        <v>34</v>
      </c>
      <c r="F67" s="64">
        <f t="shared" si="2"/>
        <v>1000</v>
      </c>
    </row>
    <row r="68" spans="1:6" ht="24.6" customHeight="1" x14ac:dyDescent="0.2">
      <c r="A68" s="24" t="s">
        <v>148</v>
      </c>
      <c r="B68" s="62" t="s">
        <v>107</v>
      </c>
      <c r="C68" s="26" t="s">
        <v>191</v>
      </c>
      <c r="D68" s="27">
        <f>D69</f>
        <v>546600</v>
      </c>
      <c r="E68" s="63">
        <f>E69</f>
        <v>211909.77</v>
      </c>
      <c r="F68" s="64">
        <f t="shared" si="2"/>
        <v>334690.23</v>
      </c>
    </row>
    <row r="69" spans="1:6" x14ac:dyDescent="0.2">
      <c r="A69" s="24" t="s">
        <v>150</v>
      </c>
      <c r="B69" s="62" t="s">
        <v>107</v>
      </c>
      <c r="C69" s="26" t="s">
        <v>192</v>
      </c>
      <c r="D69" s="27">
        <f>D70+D77+D74+D81+D88</f>
        <v>546600</v>
      </c>
      <c r="E69" s="63">
        <f>E70+E77+E88+E81</f>
        <v>211909.77</v>
      </c>
      <c r="F69" s="64">
        <f t="shared" si="2"/>
        <v>334690.23</v>
      </c>
    </row>
    <row r="70" spans="1:6" ht="57" customHeight="1" x14ac:dyDescent="0.2">
      <c r="A70" s="24" t="s">
        <v>193</v>
      </c>
      <c r="B70" s="62" t="s">
        <v>107</v>
      </c>
      <c r="C70" s="26" t="s">
        <v>194</v>
      </c>
      <c r="D70" s="27">
        <v>40000</v>
      </c>
      <c r="E70" s="63">
        <f>E71</f>
        <v>15024</v>
      </c>
      <c r="F70" s="64">
        <f t="shared" si="2"/>
        <v>24976</v>
      </c>
    </row>
    <row r="71" spans="1:6" ht="24.6" customHeight="1" x14ac:dyDescent="0.2">
      <c r="A71" s="24" t="s">
        <v>132</v>
      </c>
      <c r="B71" s="62" t="s">
        <v>107</v>
      </c>
      <c r="C71" s="26" t="s">
        <v>195</v>
      </c>
      <c r="D71" s="27">
        <v>40000</v>
      </c>
      <c r="E71" s="63">
        <f>E72</f>
        <v>15024</v>
      </c>
      <c r="F71" s="64">
        <f t="shared" si="2"/>
        <v>24976</v>
      </c>
    </row>
    <row r="72" spans="1:6" ht="27.75" customHeight="1" x14ac:dyDescent="0.2">
      <c r="A72" s="24" t="s">
        <v>134</v>
      </c>
      <c r="B72" s="62" t="s">
        <v>107</v>
      </c>
      <c r="C72" s="26" t="s">
        <v>196</v>
      </c>
      <c r="D72" s="27">
        <v>40000</v>
      </c>
      <c r="E72" s="63">
        <f>E73</f>
        <v>15024</v>
      </c>
      <c r="F72" s="64">
        <f t="shared" si="2"/>
        <v>24976</v>
      </c>
    </row>
    <row r="73" spans="1:6" ht="25.5" customHeight="1" x14ac:dyDescent="0.2">
      <c r="A73" s="24" t="s">
        <v>136</v>
      </c>
      <c r="B73" s="62" t="s">
        <v>107</v>
      </c>
      <c r="C73" s="26" t="s">
        <v>197</v>
      </c>
      <c r="D73" s="27">
        <v>40000</v>
      </c>
      <c r="E73" s="63">
        <v>15024</v>
      </c>
      <c r="F73" s="64">
        <f t="shared" si="2"/>
        <v>24976</v>
      </c>
    </row>
    <row r="74" spans="1:6" ht="49.15" customHeight="1" x14ac:dyDescent="0.2">
      <c r="A74" s="24" t="s">
        <v>198</v>
      </c>
      <c r="B74" s="62" t="s">
        <v>107</v>
      </c>
      <c r="C74" s="26" t="s">
        <v>453</v>
      </c>
      <c r="D74" s="27">
        <v>2000</v>
      </c>
      <c r="E74" s="63" t="s">
        <v>34</v>
      </c>
      <c r="F74" s="64">
        <f t="shared" si="2"/>
        <v>2000</v>
      </c>
    </row>
    <row r="75" spans="1:6" x14ac:dyDescent="0.2">
      <c r="A75" s="24" t="s">
        <v>199</v>
      </c>
      <c r="B75" s="62" t="s">
        <v>107</v>
      </c>
      <c r="C75" s="26" t="s">
        <v>452</v>
      </c>
      <c r="D75" s="27">
        <v>2000</v>
      </c>
      <c r="E75" s="63" t="s">
        <v>34</v>
      </c>
      <c r="F75" s="64">
        <f t="shared" si="2"/>
        <v>2000</v>
      </c>
    </row>
    <row r="76" spans="1:6" x14ac:dyDescent="0.2">
      <c r="A76" s="24" t="s">
        <v>97</v>
      </c>
      <c r="B76" s="62" t="s">
        <v>107</v>
      </c>
      <c r="C76" s="26" t="s">
        <v>451</v>
      </c>
      <c r="D76" s="27">
        <v>2000</v>
      </c>
      <c r="E76" s="63" t="s">
        <v>34</v>
      </c>
      <c r="F76" s="64">
        <f t="shared" si="2"/>
        <v>2000</v>
      </c>
    </row>
    <row r="77" spans="1:6" ht="57.75" customHeight="1" x14ac:dyDescent="0.2">
      <c r="A77" s="24" t="s">
        <v>200</v>
      </c>
      <c r="B77" s="62" t="s">
        <v>107</v>
      </c>
      <c r="C77" s="26" t="s">
        <v>201</v>
      </c>
      <c r="D77" s="27">
        <f t="shared" ref="D77:E79" si="3">D78</f>
        <v>464600</v>
      </c>
      <c r="E77" s="63">
        <f t="shared" si="3"/>
        <v>170600</v>
      </c>
      <c r="F77" s="64">
        <f t="shared" si="2"/>
        <v>294000</v>
      </c>
    </row>
    <row r="78" spans="1:6" ht="24.6" customHeight="1" x14ac:dyDescent="0.2">
      <c r="A78" s="24" t="s">
        <v>132</v>
      </c>
      <c r="B78" s="62" t="s">
        <v>107</v>
      </c>
      <c r="C78" s="26" t="s">
        <v>202</v>
      </c>
      <c r="D78" s="27">
        <f t="shared" si="3"/>
        <v>464600</v>
      </c>
      <c r="E78" s="63">
        <f t="shared" si="3"/>
        <v>170600</v>
      </c>
      <c r="F78" s="64">
        <f t="shared" si="2"/>
        <v>294000</v>
      </c>
    </row>
    <row r="79" spans="1:6" ht="30.75" customHeight="1" x14ac:dyDescent="0.2">
      <c r="A79" s="24" t="s">
        <v>134</v>
      </c>
      <c r="B79" s="62" t="s">
        <v>107</v>
      </c>
      <c r="C79" s="26" t="s">
        <v>203</v>
      </c>
      <c r="D79" s="27">
        <f t="shared" si="3"/>
        <v>464600</v>
      </c>
      <c r="E79" s="63">
        <f t="shared" si="3"/>
        <v>170600</v>
      </c>
      <c r="F79" s="64">
        <f t="shared" si="2"/>
        <v>294000</v>
      </c>
    </row>
    <row r="80" spans="1:6" ht="30" customHeight="1" x14ac:dyDescent="0.2">
      <c r="A80" s="24" t="s">
        <v>136</v>
      </c>
      <c r="B80" s="62" t="s">
        <v>107</v>
      </c>
      <c r="C80" s="26" t="s">
        <v>204</v>
      </c>
      <c r="D80" s="27">
        <v>464600</v>
      </c>
      <c r="E80" s="63">
        <v>170600</v>
      </c>
      <c r="F80" s="64">
        <f t="shared" si="2"/>
        <v>294000</v>
      </c>
    </row>
    <row r="81" spans="1:6" ht="41.25" customHeight="1" x14ac:dyDescent="0.2">
      <c r="A81" s="24" t="s">
        <v>205</v>
      </c>
      <c r="B81" s="62" t="s">
        <v>107</v>
      </c>
      <c r="C81" s="26" t="s">
        <v>206</v>
      </c>
      <c r="D81" s="27">
        <f>D82+D85</f>
        <v>20000</v>
      </c>
      <c r="E81" s="63">
        <f>E82+E85</f>
        <v>6285.77</v>
      </c>
      <c r="F81" s="64">
        <f t="shared" si="2"/>
        <v>13714.23</v>
      </c>
    </row>
    <row r="82" spans="1:6" ht="24.6" customHeight="1" x14ac:dyDescent="0.2">
      <c r="A82" s="24" t="s">
        <v>132</v>
      </c>
      <c r="B82" s="62" t="s">
        <v>107</v>
      </c>
      <c r="C82" s="26" t="s">
        <v>207</v>
      </c>
      <c r="D82" s="27">
        <f>D83</f>
        <v>10000</v>
      </c>
      <c r="E82" s="63">
        <f>E83</f>
        <v>3435.77</v>
      </c>
      <c r="F82" s="64">
        <f t="shared" si="2"/>
        <v>6564.23</v>
      </c>
    </row>
    <row r="83" spans="1:6" ht="27.75" customHeight="1" x14ac:dyDescent="0.2">
      <c r="A83" s="24" t="s">
        <v>134</v>
      </c>
      <c r="B83" s="62" t="s">
        <v>107</v>
      </c>
      <c r="C83" s="26" t="s">
        <v>208</v>
      </c>
      <c r="D83" s="27">
        <f>D84</f>
        <v>10000</v>
      </c>
      <c r="E83" s="63">
        <f>E84</f>
        <v>3435.77</v>
      </c>
      <c r="F83" s="64">
        <f t="shared" ref="F83:F117" si="4">IF(OR(D83="-",IF(E83="-",0,E83)&gt;=IF(D83="-",0,D83)),"-",IF(D83="-",0,D83)-IF(E83="-",0,E83))</f>
        <v>6564.23</v>
      </c>
    </row>
    <row r="84" spans="1:6" ht="28.5" customHeight="1" x14ac:dyDescent="0.2">
      <c r="A84" s="24" t="s">
        <v>136</v>
      </c>
      <c r="B84" s="62" t="s">
        <v>107</v>
      </c>
      <c r="C84" s="26" t="s">
        <v>209</v>
      </c>
      <c r="D84" s="27">
        <v>10000</v>
      </c>
      <c r="E84" s="63">
        <v>3435.77</v>
      </c>
      <c r="F84" s="64">
        <f t="shared" si="4"/>
        <v>6564.23</v>
      </c>
    </row>
    <row r="85" spans="1:6" ht="13.5" customHeight="1" x14ac:dyDescent="0.2">
      <c r="A85" s="24" t="s">
        <v>140</v>
      </c>
      <c r="B85" s="62" t="s">
        <v>107</v>
      </c>
      <c r="C85" s="26" t="s">
        <v>480</v>
      </c>
      <c r="D85" s="27">
        <f>D86</f>
        <v>10000</v>
      </c>
      <c r="E85" s="63">
        <f>E86</f>
        <v>2850</v>
      </c>
      <c r="F85" s="64">
        <f t="shared" si="4"/>
        <v>7150</v>
      </c>
    </row>
    <row r="86" spans="1:6" ht="17.25" customHeight="1" x14ac:dyDescent="0.2">
      <c r="A86" s="24" t="s">
        <v>142</v>
      </c>
      <c r="B86" s="62" t="s">
        <v>107</v>
      </c>
      <c r="C86" s="26" t="s">
        <v>481</v>
      </c>
      <c r="D86" s="27">
        <f>D87</f>
        <v>10000</v>
      </c>
      <c r="E86" s="63">
        <f>E87</f>
        <v>2850</v>
      </c>
      <c r="F86" s="64">
        <f t="shared" si="4"/>
        <v>7150</v>
      </c>
    </row>
    <row r="87" spans="1:6" ht="15" customHeight="1" x14ac:dyDescent="0.2">
      <c r="A87" s="24" t="s">
        <v>144</v>
      </c>
      <c r="B87" s="62" t="s">
        <v>107</v>
      </c>
      <c r="C87" s="26" t="s">
        <v>482</v>
      </c>
      <c r="D87" s="27">
        <v>10000</v>
      </c>
      <c r="E87" s="63">
        <v>2850</v>
      </c>
      <c r="F87" s="64">
        <f t="shared" si="4"/>
        <v>7150</v>
      </c>
    </row>
    <row r="88" spans="1:6" ht="27" customHeight="1" x14ac:dyDescent="0.2">
      <c r="A88" s="24" t="s">
        <v>210</v>
      </c>
      <c r="B88" s="62" t="s">
        <v>107</v>
      </c>
      <c r="C88" s="26" t="s">
        <v>211</v>
      </c>
      <c r="D88" s="27">
        <v>20000</v>
      </c>
      <c r="E88" s="63">
        <f>E89</f>
        <v>20000</v>
      </c>
      <c r="F88" s="64" t="str">
        <f t="shared" si="4"/>
        <v>-</v>
      </c>
    </row>
    <row r="89" spans="1:6" x14ac:dyDescent="0.2">
      <c r="A89" s="24" t="s">
        <v>140</v>
      </c>
      <c r="B89" s="62" t="s">
        <v>107</v>
      </c>
      <c r="C89" s="26" t="s">
        <v>212</v>
      </c>
      <c r="D89" s="27">
        <v>20000</v>
      </c>
      <c r="E89" s="63">
        <f>E90</f>
        <v>20000</v>
      </c>
      <c r="F89" s="64" t="str">
        <f t="shared" si="4"/>
        <v>-</v>
      </c>
    </row>
    <row r="90" spans="1:6" x14ac:dyDescent="0.2">
      <c r="A90" s="24" t="s">
        <v>142</v>
      </c>
      <c r="B90" s="62" t="s">
        <v>107</v>
      </c>
      <c r="C90" s="26" t="s">
        <v>213</v>
      </c>
      <c r="D90" s="27">
        <v>20000</v>
      </c>
      <c r="E90" s="63">
        <f>E91</f>
        <v>20000</v>
      </c>
      <c r="F90" s="64" t="str">
        <f t="shared" si="4"/>
        <v>-</v>
      </c>
    </row>
    <row r="91" spans="1:6" x14ac:dyDescent="0.2">
      <c r="A91" s="24" t="s">
        <v>146</v>
      </c>
      <c r="B91" s="62" t="s">
        <v>107</v>
      </c>
      <c r="C91" s="26" t="s">
        <v>214</v>
      </c>
      <c r="D91" s="27">
        <v>20000</v>
      </c>
      <c r="E91" s="63">
        <v>20000</v>
      </c>
      <c r="F91" s="64" t="str">
        <f t="shared" si="4"/>
        <v>-</v>
      </c>
    </row>
    <row r="92" spans="1:6" x14ac:dyDescent="0.2">
      <c r="A92" s="50" t="s">
        <v>215</v>
      </c>
      <c r="B92" s="51" t="s">
        <v>107</v>
      </c>
      <c r="C92" s="52" t="s">
        <v>216</v>
      </c>
      <c r="D92" s="53">
        <f t="shared" ref="D92:E97" si="5">D93</f>
        <v>203500</v>
      </c>
      <c r="E92" s="54">
        <f t="shared" si="5"/>
        <v>67082.63</v>
      </c>
      <c r="F92" s="55">
        <f t="shared" si="4"/>
        <v>136417.37</v>
      </c>
    </row>
    <row r="93" spans="1:6" x14ac:dyDescent="0.2">
      <c r="A93" s="50" t="s">
        <v>217</v>
      </c>
      <c r="B93" s="51" t="s">
        <v>107</v>
      </c>
      <c r="C93" s="52" t="s">
        <v>218</v>
      </c>
      <c r="D93" s="53">
        <f t="shared" si="5"/>
        <v>203500</v>
      </c>
      <c r="E93" s="54">
        <f t="shared" si="5"/>
        <v>67082.63</v>
      </c>
      <c r="F93" s="55">
        <f t="shared" si="4"/>
        <v>136417.37</v>
      </c>
    </row>
    <row r="94" spans="1:6" ht="24.6" customHeight="1" x14ac:dyDescent="0.2">
      <c r="A94" s="24" t="s">
        <v>148</v>
      </c>
      <c r="B94" s="62" t="s">
        <v>107</v>
      </c>
      <c r="C94" s="26" t="s">
        <v>219</v>
      </c>
      <c r="D94" s="27">
        <f t="shared" si="5"/>
        <v>203500</v>
      </c>
      <c r="E94" s="63">
        <f t="shared" si="5"/>
        <v>67082.63</v>
      </c>
      <c r="F94" s="64">
        <f t="shared" si="4"/>
        <v>136417.37</v>
      </c>
    </row>
    <row r="95" spans="1:6" x14ac:dyDescent="0.2">
      <c r="A95" s="24" t="s">
        <v>150</v>
      </c>
      <c r="B95" s="62" t="s">
        <v>107</v>
      </c>
      <c r="C95" s="26" t="s">
        <v>220</v>
      </c>
      <c r="D95" s="27">
        <f t="shared" si="5"/>
        <v>203500</v>
      </c>
      <c r="E95" s="63">
        <f t="shared" si="5"/>
        <v>67082.63</v>
      </c>
      <c r="F95" s="64">
        <f t="shared" si="4"/>
        <v>136417.37</v>
      </c>
    </row>
    <row r="96" spans="1:6" ht="48.75" customHeight="1" x14ac:dyDescent="0.2">
      <c r="A96" s="24" t="s">
        <v>221</v>
      </c>
      <c r="B96" s="62" t="s">
        <v>107</v>
      </c>
      <c r="C96" s="26" t="s">
        <v>222</v>
      </c>
      <c r="D96" s="27">
        <f t="shared" si="5"/>
        <v>203500</v>
      </c>
      <c r="E96" s="63">
        <f t="shared" si="5"/>
        <v>67082.63</v>
      </c>
      <c r="F96" s="64">
        <f t="shared" si="4"/>
        <v>136417.37</v>
      </c>
    </row>
    <row r="97" spans="1:6" ht="49.5" customHeight="1" x14ac:dyDescent="0.2">
      <c r="A97" s="24" t="s">
        <v>120</v>
      </c>
      <c r="B97" s="62" t="s">
        <v>107</v>
      </c>
      <c r="C97" s="26" t="s">
        <v>223</v>
      </c>
      <c r="D97" s="27">
        <f t="shared" si="5"/>
        <v>203500</v>
      </c>
      <c r="E97" s="63">
        <f t="shared" si="5"/>
        <v>67082.63</v>
      </c>
      <c r="F97" s="64">
        <f t="shared" si="4"/>
        <v>136417.37</v>
      </c>
    </row>
    <row r="98" spans="1:6" ht="24.6" customHeight="1" x14ac:dyDescent="0.2">
      <c r="A98" s="24" t="s">
        <v>122</v>
      </c>
      <c r="B98" s="62" t="s">
        <v>107</v>
      </c>
      <c r="C98" s="26" t="s">
        <v>224</v>
      </c>
      <c r="D98" s="27">
        <f>D99+D100</f>
        <v>203500</v>
      </c>
      <c r="E98" s="63">
        <f>E99+E100</f>
        <v>67082.63</v>
      </c>
      <c r="F98" s="64">
        <f t="shared" si="4"/>
        <v>136417.37</v>
      </c>
    </row>
    <row r="99" spans="1:6" ht="24.6" customHeight="1" x14ac:dyDescent="0.2">
      <c r="A99" s="24" t="s">
        <v>124</v>
      </c>
      <c r="B99" s="62" t="s">
        <v>107</v>
      </c>
      <c r="C99" s="26" t="s">
        <v>225</v>
      </c>
      <c r="D99" s="27">
        <f>156200-200</f>
        <v>156000</v>
      </c>
      <c r="E99" s="63">
        <v>53520</v>
      </c>
      <c r="F99" s="64">
        <f t="shared" si="4"/>
        <v>102480</v>
      </c>
    </row>
    <row r="100" spans="1:6" ht="38.25" customHeight="1" x14ac:dyDescent="0.2">
      <c r="A100" s="24" t="s">
        <v>128</v>
      </c>
      <c r="B100" s="62" t="s">
        <v>107</v>
      </c>
      <c r="C100" s="26" t="s">
        <v>226</v>
      </c>
      <c r="D100" s="27">
        <v>47500</v>
      </c>
      <c r="E100" s="63">
        <v>13562.63</v>
      </c>
      <c r="F100" s="64">
        <f t="shared" si="4"/>
        <v>33937.370000000003</v>
      </c>
    </row>
    <row r="101" spans="1:6" ht="24.6" customHeight="1" x14ac:dyDescent="0.2">
      <c r="A101" s="50" t="s">
        <v>227</v>
      </c>
      <c r="B101" s="51" t="s">
        <v>107</v>
      </c>
      <c r="C101" s="52" t="s">
        <v>228</v>
      </c>
      <c r="D101" s="53">
        <v>40000</v>
      </c>
      <c r="E101" s="54">
        <f t="shared" ref="E101:E107" si="6">E102</f>
        <v>1200</v>
      </c>
      <c r="F101" s="55">
        <f t="shared" si="4"/>
        <v>38800</v>
      </c>
    </row>
    <row r="102" spans="1:6" ht="36.950000000000003" customHeight="1" x14ac:dyDescent="0.2">
      <c r="A102" s="50" t="s">
        <v>229</v>
      </c>
      <c r="B102" s="51" t="s">
        <v>107</v>
      </c>
      <c r="C102" s="52" t="s">
        <v>230</v>
      </c>
      <c r="D102" s="53">
        <v>40000</v>
      </c>
      <c r="E102" s="54">
        <f t="shared" si="6"/>
        <v>1200</v>
      </c>
      <c r="F102" s="55">
        <f t="shared" si="4"/>
        <v>38800</v>
      </c>
    </row>
    <row r="103" spans="1:6" ht="48" customHeight="1" x14ac:dyDescent="0.2">
      <c r="A103" s="24" t="s">
        <v>231</v>
      </c>
      <c r="B103" s="62" t="s">
        <v>107</v>
      </c>
      <c r="C103" s="26" t="s">
        <v>232</v>
      </c>
      <c r="D103" s="27">
        <v>40000</v>
      </c>
      <c r="E103" s="63">
        <f t="shared" si="6"/>
        <v>1200</v>
      </c>
      <c r="F103" s="64">
        <f t="shared" si="4"/>
        <v>38800</v>
      </c>
    </row>
    <row r="104" spans="1:6" x14ac:dyDescent="0.2">
      <c r="A104" s="24" t="s">
        <v>233</v>
      </c>
      <c r="B104" s="62" t="s">
        <v>107</v>
      </c>
      <c r="C104" s="26" t="s">
        <v>234</v>
      </c>
      <c r="D104" s="27">
        <v>20000</v>
      </c>
      <c r="E104" s="63">
        <f t="shared" si="6"/>
        <v>1200</v>
      </c>
      <c r="F104" s="64">
        <f t="shared" si="4"/>
        <v>18800</v>
      </c>
    </row>
    <row r="105" spans="1:6" ht="69" customHeight="1" x14ac:dyDescent="0.2">
      <c r="A105" s="65" t="s">
        <v>235</v>
      </c>
      <c r="B105" s="62" t="s">
        <v>107</v>
      </c>
      <c r="C105" s="26" t="s">
        <v>236</v>
      </c>
      <c r="D105" s="27">
        <v>20000</v>
      </c>
      <c r="E105" s="63">
        <f t="shared" si="6"/>
        <v>1200</v>
      </c>
      <c r="F105" s="64">
        <f t="shared" si="4"/>
        <v>18800</v>
      </c>
    </row>
    <row r="106" spans="1:6" ht="24.6" customHeight="1" x14ac:dyDescent="0.2">
      <c r="A106" s="24" t="s">
        <v>132</v>
      </c>
      <c r="B106" s="62" t="s">
        <v>107</v>
      </c>
      <c r="C106" s="26" t="s">
        <v>237</v>
      </c>
      <c r="D106" s="27">
        <v>20000</v>
      </c>
      <c r="E106" s="63">
        <f t="shared" si="6"/>
        <v>1200</v>
      </c>
      <c r="F106" s="64">
        <f t="shared" si="4"/>
        <v>18800</v>
      </c>
    </row>
    <row r="107" spans="1:6" ht="27.75" customHeight="1" x14ac:dyDescent="0.2">
      <c r="A107" s="24" t="s">
        <v>134</v>
      </c>
      <c r="B107" s="62" t="s">
        <v>107</v>
      </c>
      <c r="C107" s="26" t="s">
        <v>238</v>
      </c>
      <c r="D107" s="27">
        <v>20000</v>
      </c>
      <c r="E107" s="63">
        <f t="shared" si="6"/>
        <v>1200</v>
      </c>
      <c r="F107" s="64">
        <f t="shared" si="4"/>
        <v>18800</v>
      </c>
    </row>
    <row r="108" spans="1:6" ht="28.5" customHeight="1" x14ac:dyDescent="0.2">
      <c r="A108" s="24" t="s">
        <v>136</v>
      </c>
      <c r="B108" s="62" t="s">
        <v>107</v>
      </c>
      <c r="C108" s="26" t="s">
        <v>239</v>
      </c>
      <c r="D108" s="27">
        <v>20000</v>
      </c>
      <c r="E108" s="63">
        <v>1200</v>
      </c>
      <c r="F108" s="64">
        <f t="shared" si="4"/>
        <v>18800</v>
      </c>
    </row>
    <row r="109" spans="1:6" ht="24.6" customHeight="1" x14ac:dyDescent="0.2">
      <c r="A109" s="24" t="s">
        <v>240</v>
      </c>
      <c r="B109" s="62" t="s">
        <v>107</v>
      </c>
      <c r="C109" s="26" t="s">
        <v>241</v>
      </c>
      <c r="D109" s="27">
        <v>10000</v>
      </c>
      <c r="E109" s="63" t="s">
        <v>34</v>
      </c>
      <c r="F109" s="64">
        <f t="shared" si="4"/>
        <v>10000</v>
      </c>
    </row>
    <row r="110" spans="1:6" ht="82.5" customHeight="1" x14ac:dyDescent="0.2">
      <c r="A110" s="65" t="s">
        <v>242</v>
      </c>
      <c r="B110" s="62" t="s">
        <v>107</v>
      </c>
      <c r="C110" s="26" t="s">
        <v>243</v>
      </c>
      <c r="D110" s="27">
        <v>10000</v>
      </c>
      <c r="E110" s="63" t="s">
        <v>34</v>
      </c>
      <c r="F110" s="64">
        <f t="shared" si="4"/>
        <v>10000</v>
      </c>
    </row>
    <row r="111" spans="1:6" ht="24.6" customHeight="1" x14ac:dyDescent="0.2">
      <c r="A111" s="24" t="s">
        <v>132</v>
      </c>
      <c r="B111" s="62" t="s">
        <v>107</v>
      </c>
      <c r="C111" s="26" t="s">
        <v>244</v>
      </c>
      <c r="D111" s="27">
        <v>10000</v>
      </c>
      <c r="E111" s="63" t="s">
        <v>34</v>
      </c>
      <c r="F111" s="64">
        <f t="shared" si="4"/>
        <v>10000</v>
      </c>
    </row>
    <row r="112" spans="1:6" ht="26.25" customHeight="1" x14ac:dyDescent="0.2">
      <c r="A112" s="24" t="s">
        <v>134</v>
      </c>
      <c r="B112" s="62" t="s">
        <v>107</v>
      </c>
      <c r="C112" s="26" t="s">
        <v>245</v>
      </c>
      <c r="D112" s="27">
        <v>10000</v>
      </c>
      <c r="E112" s="63" t="s">
        <v>34</v>
      </c>
      <c r="F112" s="64">
        <f t="shared" si="4"/>
        <v>10000</v>
      </c>
    </row>
    <row r="113" spans="1:6" ht="23.25" customHeight="1" x14ac:dyDescent="0.2">
      <c r="A113" s="24" t="s">
        <v>136</v>
      </c>
      <c r="B113" s="62" t="s">
        <v>107</v>
      </c>
      <c r="C113" s="26" t="s">
        <v>246</v>
      </c>
      <c r="D113" s="27">
        <v>10000</v>
      </c>
      <c r="E113" s="63" t="s">
        <v>34</v>
      </c>
      <c r="F113" s="64">
        <f t="shared" si="4"/>
        <v>10000</v>
      </c>
    </row>
    <row r="114" spans="1:6" ht="15.75" customHeight="1" x14ac:dyDescent="0.2">
      <c r="A114" s="24" t="s">
        <v>247</v>
      </c>
      <c r="B114" s="62" t="s">
        <v>107</v>
      </c>
      <c r="C114" s="26" t="s">
        <v>248</v>
      </c>
      <c r="D114" s="27">
        <v>10000</v>
      </c>
      <c r="E114" s="63" t="s">
        <v>34</v>
      </c>
      <c r="F114" s="64">
        <f t="shared" si="4"/>
        <v>10000</v>
      </c>
    </row>
    <row r="115" spans="1:6" ht="71.25" customHeight="1" x14ac:dyDescent="0.2">
      <c r="A115" s="65" t="s">
        <v>249</v>
      </c>
      <c r="B115" s="62" t="s">
        <v>107</v>
      </c>
      <c r="C115" s="26" t="s">
        <v>250</v>
      </c>
      <c r="D115" s="27">
        <v>10000</v>
      </c>
      <c r="E115" s="63" t="s">
        <v>34</v>
      </c>
      <c r="F115" s="64">
        <f t="shared" si="4"/>
        <v>10000</v>
      </c>
    </row>
    <row r="116" spans="1:6" ht="24.6" customHeight="1" x14ac:dyDescent="0.2">
      <c r="A116" s="24" t="s">
        <v>132</v>
      </c>
      <c r="B116" s="62" t="s">
        <v>107</v>
      </c>
      <c r="C116" s="26" t="s">
        <v>251</v>
      </c>
      <c r="D116" s="27">
        <v>10000</v>
      </c>
      <c r="E116" s="63" t="s">
        <v>34</v>
      </c>
      <c r="F116" s="64">
        <f t="shared" si="4"/>
        <v>10000</v>
      </c>
    </row>
    <row r="117" spans="1:6" ht="24.75" customHeight="1" x14ac:dyDescent="0.2">
      <c r="A117" s="24" t="s">
        <v>134</v>
      </c>
      <c r="B117" s="62" t="s">
        <v>107</v>
      </c>
      <c r="C117" s="26" t="s">
        <v>252</v>
      </c>
      <c r="D117" s="27">
        <v>10000</v>
      </c>
      <c r="E117" s="63" t="s">
        <v>34</v>
      </c>
      <c r="F117" s="64">
        <f t="shared" si="4"/>
        <v>10000</v>
      </c>
    </row>
    <row r="118" spans="1:6" ht="29.25" customHeight="1" x14ac:dyDescent="0.2">
      <c r="A118" s="24" t="s">
        <v>136</v>
      </c>
      <c r="B118" s="62" t="s">
        <v>107</v>
      </c>
      <c r="C118" s="26" t="s">
        <v>253</v>
      </c>
      <c r="D118" s="27">
        <v>10000</v>
      </c>
      <c r="E118" s="63" t="s">
        <v>34</v>
      </c>
      <c r="F118" s="64">
        <f t="shared" ref="F118:F153" si="7">IF(OR(D118="-",IF(E118="-",0,E118)&gt;=IF(D118="-",0,D118)),"-",IF(D118="-",0,D118)-IF(E118="-",0,E118))</f>
        <v>10000</v>
      </c>
    </row>
    <row r="119" spans="1:6" x14ac:dyDescent="0.2">
      <c r="A119" s="50" t="s">
        <v>254</v>
      </c>
      <c r="B119" s="51" t="s">
        <v>107</v>
      </c>
      <c r="C119" s="52" t="s">
        <v>255</v>
      </c>
      <c r="D119" s="53">
        <f>D120+D127</f>
        <v>21793000</v>
      </c>
      <c r="E119" s="54">
        <f>E127+E120</f>
        <v>2423768.4500000002</v>
      </c>
      <c r="F119" s="55">
        <f t="shared" si="7"/>
        <v>19369231.550000001</v>
      </c>
    </row>
    <row r="120" spans="1:6" x14ac:dyDescent="0.2">
      <c r="A120" s="50" t="s">
        <v>256</v>
      </c>
      <c r="B120" s="51" t="s">
        <v>107</v>
      </c>
      <c r="C120" s="52" t="s">
        <v>257</v>
      </c>
      <c r="D120" s="53">
        <f t="shared" ref="D120:D125" si="8">D121</f>
        <v>3824100</v>
      </c>
      <c r="E120" s="54">
        <f t="shared" ref="E120:E125" si="9">E121</f>
        <v>2043808</v>
      </c>
      <c r="F120" s="55">
        <f t="shared" si="7"/>
        <v>1780292</v>
      </c>
    </row>
    <row r="121" spans="1:6" ht="36.950000000000003" customHeight="1" x14ac:dyDescent="0.2">
      <c r="A121" s="24" t="s">
        <v>258</v>
      </c>
      <c r="B121" s="62" t="s">
        <v>107</v>
      </c>
      <c r="C121" s="26" t="s">
        <v>259</v>
      </c>
      <c r="D121" s="27">
        <f t="shared" si="8"/>
        <v>3824100</v>
      </c>
      <c r="E121" s="63">
        <f t="shared" si="9"/>
        <v>2043808</v>
      </c>
      <c r="F121" s="64">
        <f t="shared" si="7"/>
        <v>1780292</v>
      </c>
    </row>
    <row r="122" spans="1:6" ht="24.6" customHeight="1" x14ac:dyDescent="0.2">
      <c r="A122" s="24" t="s">
        <v>260</v>
      </c>
      <c r="B122" s="62" t="s">
        <v>107</v>
      </c>
      <c r="C122" s="26" t="s">
        <v>261</v>
      </c>
      <c r="D122" s="27">
        <f t="shared" si="8"/>
        <v>3824100</v>
      </c>
      <c r="E122" s="63">
        <f t="shared" si="9"/>
        <v>2043808</v>
      </c>
      <c r="F122" s="64">
        <f t="shared" si="7"/>
        <v>1780292</v>
      </c>
    </row>
    <row r="123" spans="1:6" ht="73.7" customHeight="1" x14ac:dyDescent="0.2">
      <c r="A123" s="65" t="s">
        <v>262</v>
      </c>
      <c r="B123" s="62" t="s">
        <v>107</v>
      </c>
      <c r="C123" s="26" t="s">
        <v>263</v>
      </c>
      <c r="D123" s="27">
        <f t="shared" si="8"/>
        <v>3824100</v>
      </c>
      <c r="E123" s="63">
        <f t="shared" si="9"/>
        <v>2043808</v>
      </c>
      <c r="F123" s="64">
        <f t="shared" si="7"/>
        <v>1780292</v>
      </c>
    </row>
    <row r="124" spans="1:6" ht="24.6" customHeight="1" x14ac:dyDescent="0.2">
      <c r="A124" s="24" t="s">
        <v>132</v>
      </c>
      <c r="B124" s="62" t="s">
        <v>107</v>
      </c>
      <c r="C124" s="26" t="s">
        <v>264</v>
      </c>
      <c r="D124" s="27">
        <f t="shared" si="8"/>
        <v>3824100</v>
      </c>
      <c r="E124" s="63">
        <f t="shared" si="9"/>
        <v>2043808</v>
      </c>
      <c r="F124" s="64">
        <f t="shared" si="7"/>
        <v>1780292</v>
      </c>
    </row>
    <row r="125" spans="1:6" ht="27.75" customHeight="1" x14ac:dyDescent="0.2">
      <c r="A125" s="24" t="s">
        <v>134</v>
      </c>
      <c r="B125" s="62" t="s">
        <v>107</v>
      </c>
      <c r="C125" s="26" t="s">
        <v>265</v>
      </c>
      <c r="D125" s="27">
        <f t="shared" si="8"/>
        <v>3824100</v>
      </c>
      <c r="E125" s="63">
        <f t="shared" si="9"/>
        <v>2043808</v>
      </c>
      <c r="F125" s="64">
        <f t="shared" si="7"/>
        <v>1780292</v>
      </c>
    </row>
    <row r="126" spans="1:6" ht="28.5" customHeight="1" x14ac:dyDescent="0.2">
      <c r="A126" s="24" t="s">
        <v>136</v>
      </c>
      <c r="B126" s="62" t="s">
        <v>107</v>
      </c>
      <c r="C126" s="26" t="s">
        <v>266</v>
      </c>
      <c r="D126" s="27">
        <f>6163300+100-2339300</f>
        <v>3824100</v>
      </c>
      <c r="E126" s="63">
        <v>2043808</v>
      </c>
      <c r="F126" s="64">
        <f t="shared" si="7"/>
        <v>1780292</v>
      </c>
    </row>
    <row r="127" spans="1:6" x14ac:dyDescent="0.2">
      <c r="A127" s="50" t="s">
        <v>267</v>
      </c>
      <c r="B127" s="51" t="s">
        <v>107</v>
      </c>
      <c r="C127" s="52" t="s">
        <v>268</v>
      </c>
      <c r="D127" s="53">
        <f>D128+D147+D153</f>
        <v>17968900</v>
      </c>
      <c r="E127" s="54">
        <f>E128+E134</f>
        <v>379960.45</v>
      </c>
      <c r="F127" s="55">
        <f t="shared" si="7"/>
        <v>17588939.550000001</v>
      </c>
    </row>
    <row r="128" spans="1:6" ht="36.950000000000003" customHeight="1" x14ac:dyDescent="0.2">
      <c r="A128" s="24" t="s">
        <v>258</v>
      </c>
      <c r="B128" s="62" t="s">
        <v>107</v>
      </c>
      <c r="C128" s="26" t="s">
        <v>269</v>
      </c>
      <c r="D128" s="27">
        <f>D129+D134</f>
        <v>2638900</v>
      </c>
      <c r="E128" s="63">
        <f>E129</f>
        <v>257306.28</v>
      </c>
      <c r="F128" s="64">
        <f t="shared" si="7"/>
        <v>2381593.7200000002</v>
      </c>
    </row>
    <row r="129" spans="1:6" ht="36.950000000000003" customHeight="1" x14ac:dyDescent="0.2">
      <c r="A129" s="24" t="s">
        <v>270</v>
      </c>
      <c r="B129" s="62" t="s">
        <v>107</v>
      </c>
      <c r="C129" s="26" t="s">
        <v>271</v>
      </c>
      <c r="D129" s="27">
        <v>1438200</v>
      </c>
      <c r="E129" s="63">
        <f>E130</f>
        <v>257306.28</v>
      </c>
      <c r="F129" s="64">
        <f t="shared" si="7"/>
        <v>1180893.72</v>
      </c>
    </row>
    <row r="130" spans="1:6" ht="70.5" customHeight="1" x14ac:dyDescent="0.2">
      <c r="A130" s="65" t="s">
        <v>272</v>
      </c>
      <c r="B130" s="62" t="s">
        <v>107</v>
      </c>
      <c r="C130" s="26" t="s">
        <v>273</v>
      </c>
      <c r="D130" s="27">
        <v>1438200</v>
      </c>
      <c r="E130" s="63">
        <f>E131</f>
        <v>257306.28</v>
      </c>
      <c r="F130" s="64">
        <f t="shared" si="7"/>
        <v>1180893.72</v>
      </c>
    </row>
    <row r="131" spans="1:6" ht="24.6" customHeight="1" x14ac:dyDescent="0.2">
      <c r="A131" s="24" t="s">
        <v>132</v>
      </c>
      <c r="B131" s="62" t="s">
        <v>107</v>
      </c>
      <c r="C131" s="26" t="s">
        <v>274</v>
      </c>
      <c r="D131" s="27">
        <v>1438200</v>
      </c>
      <c r="E131" s="63">
        <f>E132</f>
        <v>257306.28</v>
      </c>
      <c r="F131" s="64">
        <f t="shared" si="7"/>
        <v>1180893.72</v>
      </c>
    </row>
    <row r="132" spans="1:6" ht="30.75" customHeight="1" x14ac:dyDescent="0.2">
      <c r="A132" s="24" t="s">
        <v>134</v>
      </c>
      <c r="B132" s="62" t="s">
        <v>107</v>
      </c>
      <c r="C132" s="26" t="s">
        <v>275</v>
      </c>
      <c r="D132" s="27">
        <v>1438200</v>
      </c>
      <c r="E132" s="63">
        <f>E133</f>
        <v>257306.28</v>
      </c>
      <c r="F132" s="64">
        <f t="shared" si="7"/>
        <v>1180893.72</v>
      </c>
    </row>
    <row r="133" spans="1:6" ht="27.75" customHeight="1" x14ac:dyDescent="0.2">
      <c r="A133" s="24" t="s">
        <v>136</v>
      </c>
      <c r="B133" s="62" t="s">
        <v>107</v>
      </c>
      <c r="C133" s="26" t="s">
        <v>276</v>
      </c>
      <c r="D133" s="27">
        <v>1438200</v>
      </c>
      <c r="E133" s="63">
        <v>257306.28</v>
      </c>
      <c r="F133" s="64">
        <f t="shared" si="7"/>
        <v>1180893.72</v>
      </c>
    </row>
    <row r="134" spans="1:6" ht="24.6" customHeight="1" x14ac:dyDescent="0.2">
      <c r="A134" s="24" t="s">
        <v>260</v>
      </c>
      <c r="B134" s="62" t="s">
        <v>107</v>
      </c>
      <c r="C134" s="26" t="s">
        <v>277</v>
      </c>
      <c r="D134" s="27">
        <f>D135+D139+D143</f>
        <v>1200700</v>
      </c>
      <c r="E134" s="27">
        <f>E135+E139</f>
        <v>122654.17</v>
      </c>
      <c r="F134" s="64">
        <f t="shared" si="7"/>
        <v>1078045.83</v>
      </c>
    </row>
    <row r="135" spans="1:6" ht="57" customHeight="1" x14ac:dyDescent="0.2">
      <c r="A135" s="24" t="s">
        <v>278</v>
      </c>
      <c r="B135" s="62" t="s">
        <v>107</v>
      </c>
      <c r="C135" s="26" t="s">
        <v>279</v>
      </c>
      <c r="D135" s="27">
        <v>180000</v>
      </c>
      <c r="E135" s="63">
        <f>E136</f>
        <v>105689.17</v>
      </c>
      <c r="F135" s="64">
        <f t="shared" si="7"/>
        <v>74310.83</v>
      </c>
    </row>
    <row r="136" spans="1:6" ht="24.6" customHeight="1" x14ac:dyDescent="0.2">
      <c r="A136" s="24" t="s">
        <v>132</v>
      </c>
      <c r="B136" s="62" t="s">
        <v>107</v>
      </c>
      <c r="C136" s="26" t="s">
        <v>280</v>
      </c>
      <c r="D136" s="27">
        <v>180000</v>
      </c>
      <c r="E136" s="63">
        <f>E137</f>
        <v>105689.17</v>
      </c>
      <c r="F136" s="64">
        <f t="shared" si="7"/>
        <v>74310.83</v>
      </c>
    </row>
    <row r="137" spans="1:6" ht="27" customHeight="1" x14ac:dyDescent="0.2">
      <c r="A137" s="24" t="s">
        <v>134</v>
      </c>
      <c r="B137" s="62" t="s">
        <v>107</v>
      </c>
      <c r="C137" s="26" t="s">
        <v>281</v>
      </c>
      <c r="D137" s="27">
        <v>180000</v>
      </c>
      <c r="E137" s="63">
        <f>E138</f>
        <v>105689.17</v>
      </c>
      <c r="F137" s="64">
        <f t="shared" si="7"/>
        <v>74310.83</v>
      </c>
    </row>
    <row r="138" spans="1:6" ht="30" customHeight="1" x14ac:dyDescent="0.2">
      <c r="A138" s="24" t="s">
        <v>136</v>
      </c>
      <c r="B138" s="62" t="s">
        <v>107</v>
      </c>
      <c r="C138" s="26" t="s">
        <v>282</v>
      </c>
      <c r="D138" s="27">
        <v>180000</v>
      </c>
      <c r="E138" s="63">
        <v>105689.17</v>
      </c>
      <c r="F138" s="64">
        <f t="shared" si="7"/>
        <v>74310.83</v>
      </c>
    </row>
    <row r="139" spans="1:6" ht="80.25" customHeight="1" x14ac:dyDescent="0.2">
      <c r="A139" s="65" t="s">
        <v>283</v>
      </c>
      <c r="B139" s="62" t="s">
        <v>107</v>
      </c>
      <c r="C139" s="26" t="s">
        <v>284</v>
      </c>
      <c r="D139" s="27">
        <f t="shared" ref="D139:E141" si="10">D140</f>
        <v>1000700</v>
      </c>
      <c r="E139" s="63">
        <f t="shared" si="10"/>
        <v>16965</v>
      </c>
      <c r="F139" s="64">
        <f t="shared" si="7"/>
        <v>983735</v>
      </c>
    </row>
    <row r="140" spans="1:6" ht="24.6" customHeight="1" x14ac:dyDescent="0.2">
      <c r="A140" s="24" t="s">
        <v>132</v>
      </c>
      <c r="B140" s="62" t="s">
        <v>107</v>
      </c>
      <c r="C140" s="26" t="s">
        <v>285</v>
      </c>
      <c r="D140" s="27">
        <f t="shared" si="10"/>
        <v>1000700</v>
      </c>
      <c r="E140" s="63">
        <f t="shared" si="10"/>
        <v>16965</v>
      </c>
      <c r="F140" s="64">
        <f t="shared" si="7"/>
        <v>983735</v>
      </c>
    </row>
    <row r="141" spans="1:6" ht="30" customHeight="1" x14ac:dyDescent="0.2">
      <c r="A141" s="24" t="s">
        <v>134</v>
      </c>
      <c r="B141" s="62" t="s">
        <v>107</v>
      </c>
      <c r="C141" s="26" t="s">
        <v>286</v>
      </c>
      <c r="D141" s="27">
        <f t="shared" si="10"/>
        <v>1000700</v>
      </c>
      <c r="E141" s="63">
        <f t="shared" si="10"/>
        <v>16965</v>
      </c>
      <c r="F141" s="64">
        <f t="shared" si="7"/>
        <v>983735</v>
      </c>
    </row>
    <row r="142" spans="1:6" ht="27.75" customHeight="1" x14ac:dyDescent="0.2">
      <c r="A142" s="24" t="s">
        <v>136</v>
      </c>
      <c r="B142" s="62" t="s">
        <v>107</v>
      </c>
      <c r="C142" s="26" t="s">
        <v>287</v>
      </c>
      <c r="D142" s="27">
        <f>296700+724000-20000</f>
        <v>1000700</v>
      </c>
      <c r="E142" s="63">
        <v>16965</v>
      </c>
      <c r="F142" s="64">
        <f t="shared" si="7"/>
        <v>983735</v>
      </c>
    </row>
    <row r="143" spans="1:6" ht="81" customHeight="1" x14ac:dyDescent="0.2">
      <c r="A143" s="65" t="s">
        <v>483</v>
      </c>
      <c r="B143" s="62" t="s">
        <v>107</v>
      </c>
      <c r="C143" s="26" t="s">
        <v>484</v>
      </c>
      <c r="D143" s="27">
        <f>D144</f>
        <v>20000</v>
      </c>
      <c r="E143" s="63" t="s">
        <v>34</v>
      </c>
      <c r="F143" s="64">
        <f>IF(OR(D143="-",IF(E143="-",0,E143)&gt;=IF(D143="-",0,D143)),"-",IF(D143="-",0,D143)-IF(E143="-",0,E143))</f>
        <v>20000</v>
      </c>
    </row>
    <row r="144" spans="1:6" ht="27.75" customHeight="1" x14ac:dyDescent="0.2">
      <c r="A144" s="24" t="s">
        <v>132</v>
      </c>
      <c r="B144" s="62" t="s">
        <v>107</v>
      </c>
      <c r="C144" s="26" t="s">
        <v>485</v>
      </c>
      <c r="D144" s="27">
        <f>D145</f>
        <v>20000</v>
      </c>
      <c r="E144" s="63" t="s">
        <v>34</v>
      </c>
      <c r="F144" s="64">
        <f>IF(OR(D144="-",IF(E144="-",0,E144)&gt;=IF(D144="-",0,D144)),"-",IF(D144="-",0,D144)-IF(E144="-",0,E144))</f>
        <v>20000</v>
      </c>
    </row>
    <row r="145" spans="1:6" ht="27.75" customHeight="1" x14ac:dyDescent="0.2">
      <c r="A145" s="24" t="s">
        <v>134</v>
      </c>
      <c r="B145" s="62" t="s">
        <v>107</v>
      </c>
      <c r="C145" s="26" t="s">
        <v>486</v>
      </c>
      <c r="D145" s="27">
        <f>D146</f>
        <v>20000</v>
      </c>
      <c r="E145" s="63" t="s">
        <v>34</v>
      </c>
      <c r="F145" s="64">
        <f>IF(OR(D145="-",IF(E145="-",0,E145)&gt;=IF(D145="-",0,D145)),"-",IF(D145="-",0,D145)-IF(E145="-",0,E145))</f>
        <v>20000</v>
      </c>
    </row>
    <row r="146" spans="1:6" ht="27.75" customHeight="1" x14ac:dyDescent="0.2">
      <c r="A146" s="24" t="s">
        <v>136</v>
      </c>
      <c r="B146" s="62" t="s">
        <v>107</v>
      </c>
      <c r="C146" s="26" t="s">
        <v>487</v>
      </c>
      <c r="D146" s="27">
        <v>20000</v>
      </c>
      <c r="E146" s="63" t="s">
        <v>34</v>
      </c>
      <c r="F146" s="64">
        <f>IF(OR(D146="-",IF(E146="-",0,E146)&gt;=IF(D146="-",0,D146)),"-",IF(D146="-",0,D146)-IF(E146="-",0,E146))</f>
        <v>20000</v>
      </c>
    </row>
    <row r="147" spans="1:6" ht="28.5" customHeight="1" x14ac:dyDescent="0.2">
      <c r="A147" s="24" t="s">
        <v>288</v>
      </c>
      <c r="B147" s="62" t="s">
        <v>107</v>
      </c>
      <c r="C147" s="26" t="s">
        <v>289</v>
      </c>
      <c r="D147" s="27">
        <v>5000</v>
      </c>
      <c r="E147" s="63" t="s">
        <v>34</v>
      </c>
      <c r="F147" s="64">
        <f t="shared" si="7"/>
        <v>5000</v>
      </c>
    </row>
    <row r="148" spans="1:6" ht="24.6" customHeight="1" x14ac:dyDescent="0.2">
      <c r="A148" s="24" t="s">
        <v>290</v>
      </c>
      <c r="B148" s="62" t="s">
        <v>107</v>
      </c>
      <c r="C148" s="26" t="s">
        <v>291</v>
      </c>
      <c r="D148" s="27">
        <v>5000</v>
      </c>
      <c r="E148" s="63" t="s">
        <v>34</v>
      </c>
      <c r="F148" s="64">
        <f t="shared" si="7"/>
        <v>5000</v>
      </c>
    </row>
    <row r="149" spans="1:6" ht="81" customHeight="1" x14ac:dyDescent="0.2">
      <c r="A149" s="65" t="s">
        <v>450</v>
      </c>
      <c r="B149" s="62" t="s">
        <v>107</v>
      </c>
      <c r="C149" s="26" t="s">
        <v>292</v>
      </c>
      <c r="D149" s="27">
        <v>5000</v>
      </c>
      <c r="E149" s="63" t="s">
        <v>34</v>
      </c>
      <c r="F149" s="64">
        <f t="shared" si="7"/>
        <v>5000</v>
      </c>
    </row>
    <row r="150" spans="1:6" ht="24.6" customHeight="1" x14ac:dyDescent="0.2">
      <c r="A150" s="24" t="s">
        <v>132</v>
      </c>
      <c r="B150" s="62" t="s">
        <v>107</v>
      </c>
      <c r="C150" s="26" t="s">
        <v>293</v>
      </c>
      <c r="D150" s="27">
        <v>5000</v>
      </c>
      <c r="E150" s="63" t="s">
        <v>34</v>
      </c>
      <c r="F150" s="64">
        <f t="shared" si="7"/>
        <v>5000</v>
      </c>
    </row>
    <row r="151" spans="1:6" ht="30.75" customHeight="1" x14ac:dyDescent="0.2">
      <c r="A151" s="24" t="s">
        <v>134</v>
      </c>
      <c r="B151" s="62" t="s">
        <v>107</v>
      </c>
      <c r="C151" s="26" t="s">
        <v>294</v>
      </c>
      <c r="D151" s="27">
        <v>5000</v>
      </c>
      <c r="E151" s="63" t="s">
        <v>34</v>
      </c>
      <c r="F151" s="64">
        <f t="shared" si="7"/>
        <v>5000</v>
      </c>
    </row>
    <row r="152" spans="1:6" ht="27.75" customHeight="1" x14ac:dyDescent="0.2">
      <c r="A152" s="24" t="s">
        <v>136</v>
      </c>
      <c r="B152" s="62" t="s">
        <v>107</v>
      </c>
      <c r="C152" s="26" t="s">
        <v>295</v>
      </c>
      <c r="D152" s="27">
        <v>5000</v>
      </c>
      <c r="E152" s="63" t="s">
        <v>34</v>
      </c>
      <c r="F152" s="64">
        <f t="shared" si="7"/>
        <v>5000</v>
      </c>
    </row>
    <row r="153" spans="1:6" ht="36.950000000000003" customHeight="1" x14ac:dyDescent="0.2">
      <c r="A153" s="24" t="s">
        <v>296</v>
      </c>
      <c r="B153" s="62" t="s">
        <v>107</v>
      </c>
      <c r="C153" s="26" t="s">
        <v>297</v>
      </c>
      <c r="D153" s="27">
        <f>D154</f>
        <v>15325000</v>
      </c>
      <c r="E153" s="63" t="s">
        <v>34</v>
      </c>
      <c r="F153" s="64">
        <f t="shared" si="7"/>
        <v>15325000</v>
      </c>
    </row>
    <row r="154" spans="1:6" ht="33.75" x14ac:dyDescent="0.2">
      <c r="A154" s="65" t="s">
        <v>443</v>
      </c>
      <c r="B154" s="62" t="s">
        <v>107</v>
      </c>
      <c r="C154" s="26" t="s">
        <v>444</v>
      </c>
      <c r="D154" s="27">
        <f>D155+D159</f>
        <v>15325000</v>
      </c>
      <c r="E154" s="63" t="s">
        <v>34</v>
      </c>
      <c r="F154" s="64">
        <f t="shared" ref="F154:F189" si="11">IF(OR(D154="-",IF(E154="-",0,E154)&gt;=IF(D154="-",0,D154)),"-",IF(D154="-",0,D154)-IF(E154="-",0,E154))</f>
        <v>15325000</v>
      </c>
    </row>
    <row r="155" spans="1:6" ht="114" customHeight="1" x14ac:dyDescent="0.2">
      <c r="A155" s="65" t="s">
        <v>446</v>
      </c>
      <c r="B155" s="62" t="s">
        <v>107</v>
      </c>
      <c r="C155" s="26" t="s">
        <v>445</v>
      </c>
      <c r="D155" s="27">
        <f>D157</f>
        <v>325000</v>
      </c>
      <c r="E155" s="63" t="s">
        <v>34</v>
      </c>
      <c r="F155" s="64">
        <f>IF(OR(D155="-",IF(E155="-",0,E155)&gt;=IF(D155="-",0,D155)),"-",IF(D155="-",0,D155)-IF(E155="-",0,E155))</f>
        <v>325000</v>
      </c>
    </row>
    <row r="156" spans="1:6" ht="26.25" customHeight="1" x14ac:dyDescent="0.2">
      <c r="A156" s="24" t="s">
        <v>132</v>
      </c>
      <c r="B156" s="62" t="s">
        <v>107</v>
      </c>
      <c r="C156" s="26" t="s">
        <v>449</v>
      </c>
      <c r="D156" s="27">
        <f>D157</f>
        <v>325000</v>
      </c>
      <c r="E156" s="63" t="s">
        <v>34</v>
      </c>
      <c r="F156" s="64">
        <f>IF(OR(D156="-",IF(E156="-",0,E156)&gt;=IF(D156="-",0,D156)),"-",IF(D156="-",0,D156)-IF(E156="-",0,E156))</f>
        <v>325000</v>
      </c>
    </row>
    <row r="157" spans="1:6" ht="22.5" x14ac:dyDescent="0.2">
      <c r="A157" s="24" t="s">
        <v>134</v>
      </c>
      <c r="B157" s="62" t="s">
        <v>107</v>
      </c>
      <c r="C157" s="26" t="s">
        <v>447</v>
      </c>
      <c r="D157" s="27">
        <f>D158</f>
        <v>325000</v>
      </c>
      <c r="E157" s="63" t="s">
        <v>34</v>
      </c>
      <c r="F157" s="64">
        <f>IF(OR(D157="-",IF(E157="-",0,E157)&gt;=IF(D157="-",0,D157)),"-",IF(D157="-",0,D157)-IF(E157="-",0,E157))</f>
        <v>325000</v>
      </c>
    </row>
    <row r="158" spans="1:6" ht="22.5" x14ac:dyDescent="0.2">
      <c r="A158" s="24" t="s">
        <v>136</v>
      </c>
      <c r="B158" s="62" t="s">
        <v>107</v>
      </c>
      <c r="C158" s="26" t="s">
        <v>448</v>
      </c>
      <c r="D158" s="27">
        <v>325000</v>
      </c>
      <c r="E158" s="63" t="s">
        <v>34</v>
      </c>
      <c r="F158" s="64">
        <f>IF(OR(D158="-",IF(E158="-",0,E158)&gt;=IF(D158="-",0,D158)),"-",IF(D158="-",0,D158)-IF(E158="-",0,E158))</f>
        <v>325000</v>
      </c>
    </row>
    <row r="159" spans="1:6" ht="132" customHeight="1" x14ac:dyDescent="0.2">
      <c r="A159" s="65" t="s">
        <v>298</v>
      </c>
      <c r="B159" s="62" t="s">
        <v>107</v>
      </c>
      <c r="C159" s="26" t="s">
        <v>299</v>
      </c>
      <c r="D159" s="27">
        <v>15000000</v>
      </c>
      <c r="E159" s="63" t="s">
        <v>34</v>
      </c>
      <c r="F159" s="64">
        <f t="shared" si="11"/>
        <v>15000000</v>
      </c>
    </row>
    <row r="160" spans="1:6" ht="24.6" customHeight="1" x14ac:dyDescent="0.2">
      <c r="A160" s="24" t="s">
        <v>132</v>
      </c>
      <c r="B160" s="62" t="s">
        <v>107</v>
      </c>
      <c r="C160" s="26" t="s">
        <v>300</v>
      </c>
      <c r="D160" s="27">
        <v>15000000</v>
      </c>
      <c r="E160" s="63" t="s">
        <v>34</v>
      </c>
      <c r="F160" s="64">
        <f t="shared" si="11"/>
        <v>15000000</v>
      </c>
    </row>
    <row r="161" spans="1:6" ht="30.75" customHeight="1" x14ac:dyDescent="0.2">
      <c r="A161" s="24" t="s">
        <v>134</v>
      </c>
      <c r="B161" s="62" t="s">
        <v>107</v>
      </c>
      <c r="C161" s="26" t="s">
        <v>301</v>
      </c>
      <c r="D161" s="27">
        <v>15000000</v>
      </c>
      <c r="E161" s="63" t="s">
        <v>34</v>
      </c>
      <c r="F161" s="64">
        <f t="shared" si="11"/>
        <v>15000000</v>
      </c>
    </row>
    <row r="162" spans="1:6" ht="27.75" customHeight="1" x14ac:dyDescent="0.2">
      <c r="A162" s="24" t="s">
        <v>136</v>
      </c>
      <c r="B162" s="62" t="s">
        <v>107</v>
      </c>
      <c r="C162" s="26" t="s">
        <v>302</v>
      </c>
      <c r="D162" s="27">
        <v>15000000</v>
      </c>
      <c r="E162" s="63" t="s">
        <v>34</v>
      </c>
      <c r="F162" s="64">
        <f t="shared" si="11"/>
        <v>15000000</v>
      </c>
    </row>
    <row r="163" spans="1:6" x14ac:dyDescent="0.2">
      <c r="A163" s="50" t="s">
        <v>303</v>
      </c>
      <c r="B163" s="51" t="s">
        <v>107</v>
      </c>
      <c r="C163" s="52" t="s">
        <v>304</v>
      </c>
      <c r="D163" s="53">
        <v>20000</v>
      </c>
      <c r="E163" s="54" t="s">
        <v>34</v>
      </c>
      <c r="F163" s="55">
        <f t="shared" si="11"/>
        <v>20000</v>
      </c>
    </row>
    <row r="164" spans="1:6" ht="18.75" customHeight="1" x14ac:dyDescent="0.2">
      <c r="A164" s="50" t="s">
        <v>305</v>
      </c>
      <c r="B164" s="51" t="s">
        <v>107</v>
      </c>
      <c r="C164" s="52" t="s">
        <v>306</v>
      </c>
      <c r="D164" s="53">
        <v>20000</v>
      </c>
      <c r="E164" s="54" t="s">
        <v>34</v>
      </c>
      <c r="F164" s="55">
        <f t="shared" si="11"/>
        <v>20000</v>
      </c>
    </row>
    <row r="165" spans="1:6" ht="36.950000000000003" customHeight="1" x14ac:dyDescent="0.2">
      <c r="A165" s="24" t="s">
        <v>307</v>
      </c>
      <c r="B165" s="62" t="s">
        <v>107</v>
      </c>
      <c r="C165" s="26" t="s">
        <v>308</v>
      </c>
      <c r="D165" s="27">
        <v>20000</v>
      </c>
      <c r="E165" s="63" t="s">
        <v>34</v>
      </c>
      <c r="F165" s="64">
        <f t="shared" si="11"/>
        <v>20000</v>
      </c>
    </row>
    <row r="166" spans="1:6" ht="24.6" customHeight="1" x14ac:dyDescent="0.2">
      <c r="A166" s="24" t="s">
        <v>309</v>
      </c>
      <c r="B166" s="62" t="s">
        <v>107</v>
      </c>
      <c r="C166" s="26" t="s">
        <v>310</v>
      </c>
      <c r="D166" s="27">
        <v>10000</v>
      </c>
      <c r="E166" s="63" t="s">
        <v>34</v>
      </c>
      <c r="F166" s="64">
        <f t="shared" si="11"/>
        <v>10000</v>
      </c>
    </row>
    <row r="167" spans="1:6" ht="81.75" customHeight="1" x14ac:dyDescent="0.2">
      <c r="A167" s="65" t="s">
        <v>311</v>
      </c>
      <c r="B167" s="62" t="s">
        <v>107</v>
      </c>
      <c r="C167" s="26" t="s">
        <v>312</v>
      </c>
      <c r="D167" s="27">
        <v>10000</v>
      </c>
      <c r="E167" s="63" t="s">
        <v>34</v>
      </c>
      <c r="F167" s="64">
        <f t="shared" si="11"/>
        <v>10000</v>
      </c>
    </row>
    <row r="168" spans="1:6" ht="24.6" customHeight="1" x14ac:dyDescent="0.2">
      <c r="A168" s="24" t="s">
        <v>132</v>
      </c>
      <c r="B168" s="62" t="s">
        <v>107</v>
      </c>
      <c r="C168" s="26" t="s">
        <v>313</v>
      </c>
      <c r="D168" s="27">
        <v>10000</v>
      </c>
      <c r="E168" s="63" t="s">
        <v>34</v>
      </c>
      <c r="F168" s="64">
        <f t="shared" si="11"/>
        <v>10000</v>
      </c>
    </row>
    <row r="169" spans="1:6" ht="26.25" customHeight="1" x14ac:dyDescent="0.2">
      <c r="A169" s="24" t="s">
        <v>134</v>
      </c>
      <c r="B169" s="62" t="s">
        <v>107</v>
      </c>
      <c r="C169" s="26" t="s">
        <v>314</v>
      </c>
      <c r="D169" s="27">
        <v>10000</v>
      </c>
      <c r="E169" s="63" t="s">
        <v>34</v>
      </c>
      <c r="F169" s="64">
        <f t="shared" si="11"/>
        <v>10000</v>
      </c>
    </row>
    <row r="170" spans="1:6" ht="28.5" customHeight="1" x14ac:dyDescent="0.2">
      <c r="A170" s="24" t="s">
        <v>136</v>
      </c>
      <c r="B170" s="62" t="s">
        <v>107</v>
      </c>
      <c r="C170" s="26" t="s">
        <v>315</v>
      </c>
      <c r="D170" s="27">
        <v>10000</v>
      </c>
      <c r="E170" s="63" t="s">
        <v>34</v>
      </c>
      <c r="F170" s="64">
        <f t="shared" si="11"/>
        <v>10000</v>
      </c>
    </row>
    <row r="171" spans="1:6" ht="36.950000000000003" customHeight="1" x14ac:dyDescent="0.2">
      <c r="A171" s="24" t="s">
        <v>316</v>
      </c>
      <c r="B171" s="62" t="s">
        <v>107</v>
      </c>
      <c r="C171" s="26" t="s">
        <v>317</v>
      </c>
      <c r="D171" s="27">
        <v>10000</v>
      </c>
      <c r="E171" s="63" t="s">
        <v>34</v>
      </c>
      <c r="F171" s="64">
        <f t="shared" si="11"/>
        <v>10000</v>
      </c>
    </row>
    <row r="172" spans="1:6" ht="69.75" customHeight="1" x14ac:dyDescent="0.2">
      <c r="A172" s="65" t="s">
        <v>318</v>
      </c>
      <c r="B172" s="62" t="s">
        <v>107</v>
      </c>
      <c r="C172" s="26" t="s">
        <v>319</v>
      </c>
      <c r="D172" s="27">
        <v>10000</v>
      </c>
      <c r="E172" s="63" t="s">
        <v>34</v>
      </c>
      <c r="F172" s="64">
        <f t="shared" si="11"/>
        <v>10000</v>
      </c>
    </row>
    <row r="173" spans="1:6" ht="24.6" customHeight="1" x14ac:dyDescent="0.2">
      <c r="A173" s="24" t="s">
        <v>132</v>
      </c>
      <c r="B173" s="62" t="s">
        <v>107</v>
      </c>
      <c r="C173" s="26" t="s">
        <v>320</v>
      </c>
      <c r="D173" s="27">
        <v>10000</v>
      </c>
      <c r="E173" s="63" t="s">
        <v>34</v>
      </c>
      <c r="F173" s="64">
        <f t="shared" si="11"/>
        <v>10000</v>
      </c>
    </row>
    <row r="174" spans="1:6" ht="26.25" customHeight="1" x14ac:dyDescent="0.2">
      <c r="A174" s="24" t="s">
        <v>134</v>
      </c>
      <c r="B174" s="62" t="s">
        <v>107</v>
      </c>
      <c r="C174" s="26" t="s">
        <v>321</v>
      </c>
      <c r="D174" s="27">
        <v>10000</v>
      </c>
      <c r="E174" s="63" t="s">
        <v>34</v>
      </c>
      <c r="F174" s="64">
        <f t="shared" si="11"/>
        <v>10000</v>
      </c>
    </row>
    <row r="175" spans="1:6" ht="23.25" customHeight="1" x14ac:dyDescent="0.2">
      <c r="A175" s="24" t="s">
        <v>136</v>
      </c>
      <c r="B175" s="62" t="s">
        <v>107</v>
      </c>
      <c r="C175" s="26" t="s">
        <v>322</v>
      </c>
      <c r="D175" s="27">
        <v>10000</v>
      </c>
      <c r="E175" s="63" t="s">
        <v>34</v>
      </c>
      <c r="F175" s="64">
        <f t="shared" si="11"/>
        <v>10000</v>
      </c>
    </row>
    <row r="176" spans="1:6" x14ac:dyDescent="0.2">
      <c r="A176" s="50" t="s">
        <v>323</v>
      </c>
      <c r="B176" s="51" t="s">
        <v>107</v>
      </c>
      <c r="C176" s="52" t="s">
        <v>324</v>
      </c>
      <c r="D176" s="53">
        <v>50000</v>
      </c>
      <c r="E176" s="54">
        <f t="shared" ref="E176:E182" si="12">E177</f>
        <v>7500</v>
      </c>
      <c r="F176" s="55">
        <f t="shared" si="11"/>
        <v>42500</v>
      </c>
    </row>
    <row r="177" spans="1:6" ht="24.6" customHeight="1" x14ac:dyDescent="0.2">
      <c r="A177" s="50" t="s">
        <v>325</v>
      </c>
      <c r="B177" s="51" t="s">
        <v>107</v>
      </c>
      <c r="C177" s="52" t="s">
        <v>326</v>
      </c>
      <c r="D177" s="53">
        <v>50000</v>
      </c>
      <c r="E177" s="54">
        <f t="shared" si="12"/>
        <v>7500</v>
      </c>
      <c r="F177" s="55">
        <f t="shared" si="11"/>
        <v>42500</v>
      </c>
    </row>
    <row r="178" spans="1:6" ht="24.6" customHeight="1" x14ac:dyDescent="0.2">
      <c r="A178" s="24" t="s">
        <v>148</v>
      </c>
      <c r="B178" s="62" t="s">
        <v>107</v>
      </c>
      <c r="C178" s="26" t="s">
        <v>327</v>
      </c>
      <c r="D178" s="27">
        <v>50000</v>
      </c>
      <c r="E178" s="63">
        <f t="shared" si="12"/>
        <v>7500</v>
      </c>
      <c r="F178" s="64">
        <f t="shared" si="11"/>
        <v>42500</v>
      </c>
    </row>
    <row r="179" spans="1:6" x14ac:dyDescent="0.2">
      <c r="A179" s="24" t="s">
        <v>150</v>
      </c>
      <c r="B179" s="62" t="s">
        <v>107</v>
      </c>
      <c r="C179" s="26" t="s">
        <v>328</v>
      </c>
      <c r="D179" s="27">
        <v>50000</v>
      </c>
      <c r="E179" s="63">
        <f t="shared" si="12"/>
        <v>7500</v>
      </c>
      <c r="F179" s="64">
        <f t="shared" si="11"/>
        <v>42500</v>
      </c>
    </row>
    <row r="180" spans="1:6" ht="49.15" customHeight="1" x14ac:dyDescent="0.2">
      <c r="A180" s="24" t="s">
        <v>329</v>
      </c>
      <c r="B180" s="62" t="s">
        <v>107</v>
      </c>
      <c r="C180" s="26" t="s">
        <v>330</v>
      </c>
      <c r="D180" s="27">
        <v>50000</v>
      </c>
      <c r="E180" s="63">
        <f t="shared" si="12"/>
        <v>7500</v>
      </c>
      <c r="F180" s="64">
        <f t="shared" si="11"/>
        <v>42500</v>
      </c>
    </row>
    <row r="181" spans="1:6" ht="24.6" customHeight="1" x14ac:dyDescent="0.2">
      <c r="A181" s="24" t="s">
        <v>132</v>
      </c>
      <c r="B181" s="62" t="s">
        <v>107</v>
      </c>
      <c r="C181" s="26" t="s">
        <v>331</v>
      </c>
      <c r="D181" s="27">
        <v>50000</v>
      </c>
      <c r="E181" s="63">
        <f t="shared" si="12"/>
        <v>7500</v>
      </c>
      <c r="F181" s="64">
        <f t="shared" si="11"/>
        <v>42500</v>
      </c>
    </row>
    <row r="182" spans="1:6" ht="24" customHeight="1" x14ac:dyDescent="0.2">
      <c r="A182" s="24" t="s">
        <v>134</v>
      </c>
      <c r="B182" s="62" t="s">
        <v>107</v>
      </c>
      <c r="C182" s="26" t="s">
        <v>332</v>
      </c>
      <c r="D182" s="27">
        <v>50000</v>
      </c>
      <c r="E182" s="63">
        <f t="shared" si="12"/>
        <v>7500</v>
      </c>
      <c r="F182" s="64">
        <f t="shared" si="11"/>
        <v>42500</v>
      </c>
    </row>
    <row r="183" spans="1:6" ht="28.5" customHeight="1" x14ac:dyDescent="0.2">
      <c r="A183" s="24" t="s">
        <v>136</v>
      </c>
      <c r="B183" s="62" t="s">
        <v>107</v>
      </c>
      <c r="C183" s="26" t="s">
        <v>333</v>
      </c>
      <c r="D183" s="27">
        <v>50000</v>
      </c>
      <c r="E183" s="63">
        <v>7500</v>
      </c>
      <c r="F183" s="64">
        <f t="shared" si="11"/>
        <v>42500</v>
      </c>
    </row>
    <row r="184" spans="1:6" x14ac:dyDescent="0.2">
      <c r="A184" s="50" t="s">
        <v>334</v>
      </c>
      <c r="B184" s="51" t="s">
        <v>107</v>
      </c>
      <c r="C184" s="52" t="s">
        <v>335</v>
      </c>
      <c r="D184" s="53">
        <f>D185</f>
        <v>9842900</v>
      </c>
      <c r="E184" s="54">
        <f t="shared" ref="E184:E190" si="13">E185</f>
        <v>1751546.18</v>
      </c>
      <c r="F184" s="55">
        <f t="shared" si="11"/>
        <v>8091353.8200000003</v>
      </c>
    </row>
    <row r="185" spans="1:6" x14ac:dyDescent="0.2">
      <c r="A185" s="50" t="s">
        <v>336</v>
      </c>
      <c r="B185" s="51" t="s">
        <v>107</v>
      </c>
      <c r="C185" s="52" t="s">
        <v>337</v>
      </c>
      <c r="D185" s="53">
        <f>D186+D199</f>
        <v>9842900</v>
      </c>
      <c r="E185" s="54">
        <f t="shared" si="13"/>
        <v>1751546.18</v>
      </c>
      <c r="F185" s="55">
        <f t="shared" si="11"/>
        <v>8091353.8200000003</v>
      </c>
    </row>
    <row r="186" spans="1:6" ht="24.6" customHeight="1" x14ac:dyDescent="0.2">
      <c r="A186" s="24" t="s">
        <v>338</v>
      </c>
      <c r="B186" s="62" t="s">
        <v>107</v>
      </c>
      <c r="C186" s="26" t="s">
        <v>339</v>
      </c>
      <c r="D186" s="27">
        <f>D187</f>
        <v>9822900</v>
      </c>
      <c r="E186" s="63">
        <f t="shared" si="13"/>
        <v>1751546.18</v>
      </c>
      <c r="F186" s="64">
        <f t="shared" si="11"/>
        <v>8071353.8200000003</v>
      </c>
    </row>
    <row r="187" spans="1:6" x14ac:dyDescent="0.2">
      <c r="A187" s="24" t="s">
        <v>340</v>
      </c>
      <c r="B187" s="62" t="s">
        <v>107</v>
      </c>
      <c r="C187" s="26" t="s">
        <v>341</v>
      </c>
      <c r="D187" s="27">
        <f>D188+D193+D196</f>
        <v>9822900</v>
      </c>
      <c r="E187" s="63">
        <f>E188+E196</f>
        <v>1751546.18</v>
      </c>
      <c r="F187" s="64">
        <f t="shared" si="11"/>
        <v>8071353.8200000003</v>
      </c>
    </row>
    <row r="188" spans="1:6" ht="61.5" customHeight="1" x14ac:dyDescent="0.2">
      <c r="A188" s="24" t="s">
        <v>342</v>
      </c>
      <c r="B188" s="62" t="s">
        <v>107</v>
      </c>
      <c r="C188" s="26" t="s">
        <v>343</v>
      </c>
      <c r="D188" s="27">
        <f>D189</f>
        <v>4405700</v>
      </c>
      <c r="E188" s="63">
        <f t="shared" si="13"/>
        <v>1750000</v>
      </c>
      <c r="F188" s="64">
        <f t="shared" si="11"/>
        <v>2655700</v>
      </c>
    </row>
    <row r="189" spans="1:6" ht="28.5" customHeight="1" x14ac:dyDescent="0.2">
      <c r="A189" s="24" t="s">
        <v>344</v>
      </c>
      <c r="B189" s="62" t="s">
        <v>107</v>
      </c>
      <c r="C189" s="26" t="s">
        <v>345</v>
      </c>
      <c r="D189" s="27">
        <f>D190</f>
        <v>4405700</v>
      </c>
      <c r="E189" s="63">
        <f t="shared" si="13"/>
        <v>1750000</v>
      </c>
      <c r="F189" s="64">
        <f t="shared" si="11"/>
        <v>2655700</v>
      </c>
    </row>
    <row r="190" spans="1:6" x14ac:dyDescent="0.2">
      <c r="A190" s="24" t="s">
        <v>346</v>
      </c>
      <c r="B190" s="62" t="s">
        <v>107</v>
      </c>
      <c r="C190" s="26" t="s">
        <v>347</v>
      </c>
      <c r="D190" s="27">
        <f>D191+D192</f>
        <v>4405700</v>
      </c>
      <c r="E190" s="63">
        <f t="shared" si="13"/>
        <v>1750000</v>
      </c>
      <c r="F190" s="64">
        <f t="shared" ref="F190:F218" si="14">IF(OR(D190="-",IF(E190="-",0,E190)&gt;=IF(D190="-",0,D190)),"-",IF(D190="-",0,D190)-IF(E190="-",0,E190))</f>
        <v>2655700</v>
      </c>
    </row>
    <row r="191" spans="1:6" ht="49.15" customHeight="1" x14ac:dyDescent="0.2">
      <c r="A191" s="24" t="s">
        <v>348</v>
      </c>
      <c r="B191" s="62" t="s">
        <v>107</v>
      </c>
      <c r="C191" s="26" t="s">
        <v>349</v>
      </c>
      <c r="D191" s="27">
        <v>4300000</v>
      </c>
      <c r="E191" s="63">
        <v>1750000</v>
      </c>
      <c r="F191" s="64">
        <f t="shared" si="14"/>
        <v>2550000</v>
      </c>
    </row>
    <row r="192" spans="1:6" x14ac:dyDescent="0.2">
      <c r="A192" s="24" t="s">
        <v>350</v>
      </c>
      <c r="B192" s="62" t="s">
        <v>107</v>
      </c>
      <c r="C192" s="26" t="s">
        <v>351</v>
      </c>
      <c r="D192" s="27">
        <f>125700-20000</f>
        <v>105700</v>
      </c>
      <c r="E192" s="63" t="s">
        <v>34</v>
      </c>
      <c r="F192" s="64">
        <f t="shared" si="14"/>
        <v>105700</v>
      </c>
    </row>
    <row r="193" spans="1:6" ht="56.25" x14ac:dyDescent="0.2">
      <c r="A193" s="24" t="s">
        <v>464</v>
      </c>
      <c r="B193" s="95" t="s">
        <v>107</v>
      </c>
      <c r="C193" s="26" t="s">
        <v>465</v>
      </c>
      <c r="D193" s="27">
        <f>D194</f>
        <v>603000</v>
      </c>
      <c r="E193" s="63" t="str">
        <f>E194</f>
        <v>-</v>
      </c>
      <c r="F193" s="64">
        <f t="shared" si="14"/>
        <v>603000</v>
      </c>
    </row>
    <row r="194" spans="1:6" ht="22.5" x14ac:dyDescent="0.2">
      <c r="A194" s="24" t="s">
        <v>344</v>
      </c>
      <c r="B194" s="62" t="s">
        <v>107</v>
      </c>
      <c r="C194" s="26" t="s">
        <v>466</v>
      </c>
      <c r="D194" s="27">
        <f>D195</f>
        <v>603000</v>
      </c>
      <c r="E194" s="63" t="str">
        <f>E195</f>
        <v>-</v>
      </c>
      <c r="F194" s="64">
        <f t="shared" ref="F194:F202" si="15">IF(OR(D194="-",IF(E194="-",0,E194)&gt;=IF(D194="-",0,D194)),"-",IF(D194="-",0,D194)-IF(E194="-",0,E194))</f>
        <v>603000</v>
      </c>
    </row>
    <row r="195" spans="1:6" x14ac:dyDescent="0.2">
      <c r="A195" s="24" t="s">
        <v>350</v>
      </c>
      <c r="B195" s="62" t="s">
        <v>107</v>
      </c>
      <c r="C195" s="26" t="s">
        <v>467</v>
      </c>
      <c r="D195" s="27">
        <f>603000</f>
        <v>603000</v>
      </c>
      <c r="E195" s="63" t="s">
        <v>34</v>
      </c>
      <c r="F195" s="64">
        <f t="shared" si="15"/>
        <v>603000</v>
      </c>
    </row>
    <row r="196" spans="1:6" ht="60.75" customHeight="1" x14ac:dyDescent="0.2">
      <c r="A196" s="24" t="s">
        <v>468</v>
      </c>
      <c r="B196" s="62" t="s">
        <v>107</v>
      </c>
      <c r="C196" s="26" t="s">
        <v>471</v>
      </c>
      <c r="D196" s="27">
        <f>D197</f>
        <v>4814200</v>
      </c>
      <c r="E196" s="63">
        <f>E197</f>
        <v>1546.18</v>
      </c>
      <c r="F196" s="64">
        <f t="shared" si="15"/>
        <v>4812653.82</v>
      </c>
    </row>
    <row r="197" spans="1:6" ht="22.5" x14ac:dyDescent="0.2">
      <c r="A197" s="24" t="s">
        <v>344</v>
      </c>
      <c r="B197" s="62" t="s">
        <v>107</v>
      </c>
      <c r="C197" s="26" t="s">
        <v>469</v>
      </c>
      <c r="D197" s="27">
        <f>D198</f>
        <v>4814200</v>
      </c>
      <c r="E197" s="63">
        <f>E198</f>
        <v>1546.18</v>
      </c>
      <c r="F197" s="64">
        <f t="shared" si="15"/>
        <v>4812653.82</v>
      </c>
    </row>
    <row r="198" spans="1:6" x14ac:dyDescent="0.2">
      <c r="A198" s="24" t="s">
        <v>350</v>
      </c>
      <c r="B198" s="62" t="s">
        <v>107</v>
      </c>
      <c r="C198" s="26" t="s">
        <v>470</v>
      </c>
      <c r="D198" s="27">
        <f>4814200</f>
        <v>4814200</v>
      </c>
      <c r="E198" s="63">
        <v>1546.18</v>
      </c>
      <c r="F198" s="64">
        <f t="shared" si="15"/>
        <v>4812653.82</v>
      </c>
    </row>
    <row r="199" spans="1:6" ht="45" x14ac:dyDescent="0.2">
      <c r="A199" s="24" t="s">
        <v>475</v>
      </c>
      <c r="B199" s="62" t="s">
        <v>107</v>
      </c>
      <c r="C199" s="26" t="s">
        <v>488</v>
      </c>
      <c r="D199" s="27">
        <f t="shared" ref="D199:E201" si="16">D200</f>
        <v>20000</v>
      </c>
      <c r="E199" s="63" t="str">
        <f t="shared" si="16"/>
        <v>-</v>
      </c>
      <c r="F199" s="64">
        <f t="shared" si="15"/>
        <v>20000</v>
      </c>
    </row>
    <row r="200" spans="1:6" ht="22.5" x14ac:dyDescent="0.2">
      <c r="A200" s="24" t="s">
        <v>344</v>
      </c>
      <c r="B200" s="62" t="s">
        <v>107</v>
      </c>
      <c r="C200" s="26" t="s">
        <v>489</v>
      </c>
      <c r="D200" s="27">
        <f t="shared" si="16"/>
        <v>20000</v>
      </c>
      <c r="E200" s="63" t="str">
        <f t="shared" si="16"/>
        <v>-</v>
      </c>
      <c r="F200" s="64">
        <f t="shared" si="15"/>
        <v>20000</v>
      </c>
    </row>
    <row r="201" spans="1:6" x14ac:dyDescent="0.2">
      <c r="A201" s="24" t="s">
        <v>346</v>
      </c>
      <c r="B201" s="62" t="s">
        <v>107</v>
      </c>
      <c r="C201" s="26" t="s">
        <v>490</v>
      </c>
      <c r="D201" s="27">
        <f t="shared" si="16"/>
        <v>20000</v>
      </c>
      <c r="E201" s="63" t="str">
        <f t="shared" si="16"/>
        <v>-</v>
      </c>
      <c r="F201" s="64">
        <f t="shared" si="15"/>
        <v>20000</v>
      </c>
    </row>
    <row r="202" spans="1:6" x14ac:dyDescent="0.2">
      <c r="A202" s="24" t="s">
        <v>350</v>
      </c>
      <c r="B202" s="62" t="s">
        <v>107</v>
      </c>
      <c r="C202" s="26" t="s">
        <v>491</v>
      </c>
      <c r="D202" s="27">
        <v>20000</v>
      </c>
      <c r="E202" s="63" t="s">
        <v>34</v>
      </c>
      <c r="F202" s="64">
        <f t="shared" si="15"/>
        <v>20000</v>
      </c>
    </row>
    <row r="203" spans="1:6" x14ac:dyDescent="0.2">
      <c r="A203" s="50" t="s">
        <v>352</v>
      </c>
      <c r="B203" s="51" t="s">
        <v>107</v>
      </c>
      <c r="C203" s="52" t="s">
        <v>353</v>
      </c>
      <c r="D203" s="53">
        <v>70000</v>
      </c>
      <c r="E203" s="54">
        <f t="shared" ref="E203:E209" si="17">E204</f>
        <v>22745</v>
      </c>
      <c r="F203" s="55">
        <f t="shared" si="14"/>
        <v>47255</v>
      </c>
    </row>
    <row r="204" spans="1:6" x14ac:dyDescent="0.2">
      <c r="A204" s="50" t="s">
        <v>354</v>
      </c>
      <c r="B204" s="51" t="s">
        <v>107</v>
      </c>
      <c r="C204" s="52" t="s">
        <v>355</v>
      </c>
      <c r="D204" s="53">
        <v>70000</v>
      </c>
      <c r="E204" s="54">
        <f t="shared" si="17"/>
        <v>22745</v>
      </c>
      <c r="F204" s="55">
        <f t="shared" si="14"/>
        <v>47255</v>
      </c>
    </row>
    <row r="205" spans="1:6" ht="24.6" customHeight="1" x14ac:dyDescent="0.2">
      <c r="A205" s="24" t="s">
        <v>148</v>
      </c>
      <c r="B205" s="62" t="s">
        <v>107</v>
      </c>
      <c r="C205" s="26" t="s">
        <v>356</v>
      </c>
      <c r="D205" s="27">
        <v>70000</v>
      </c>
      <c r="E205" s="63">
        <f t="shared" si="17"/>
        <v>22745</v>
      </c>
      <c r="F205" s="64">
        <f t="shared" si="14"/>
        <v>47255</v>
      </c>
    </row>
    <row r="206" spans="1:6" x14ac:dyDescent="0.2">
      <c r="A206" s="24" t="s">
        <v>150</v>
      </c>
      <c r="B206" s="62" t="s">
        <v>107</v>
      </c>
      <c r="C206" s="26" t="s">
        <v>357</v>
      </c>
      <c r="D206" s="27">
        <v>70000</v>
      </c>
      <c r="E206" s="63">
        <f t="shared" si="17"/>
        <v>22745</v>
      </c>
      <c r="F206" s="64">
        <f t="shared" si="14"/>
        <v>47255</v>
      </c>
    </row>
    <row r="207" spans="1:6" ht="44.25" customHeight="1" x14ac:dyDescent="0.2">
      <c r="A207" s="24" t="s">
        <v>358</v>
      </c>
      <c r="B207" s="62" t="s">
        <v>107</v>
      </c>
      <c r="C207" s="26" t="s">
        <v>359</v>
      </c>
      <c r="D207" s="27">
        <v>70000</v>
      </c>
      <c r="E207" s="63">
        <f t="shared" si="17"/>
        <v>22745</v>
      </c>
      <c r="F207" s="64">
        <f t="shared" si="14"/>
        <v>47255</v>
      </c>
    </row>
    <row r="208" spans="1:6" ht="14.25" customHeight="1" x14ac:dyDescent="0.2">
      <c r="A208" s="24" t="s">
        <v>360</v>
      </c>
      <c r="B208" s="62" t="s">
        <v>107</v>
      </c>
      <c r="C208" s="26" t="s">
        <v>361</v>
      </c>
      <c r="D208" s="27">
        <v>70000</v>
      </c>
      <c r="E208" s="63">
        <f t="shared" si="17"/>
        <v>22745</v>
      </c>
      <c r="F208" s="64">
        <f t="shared" si="14"/>
        <v>47255</v>
      </c>
    </row>
    <row r="209" spans="1:6" ht="24.6" customHeight="1" x14ac:dyDescent="0.2">
      <c r="A209" s="24" t="s">
        <v>362</v>
      </c>
      <c r="B209" s="62" t="s">
        <v>107</v>
      </c>
      <c r="C209" s="26" t="s">
        <v>363</v>
      </c>
      <c r="D209" s="27">
        <v>70000</v>
      </c>
      <c r="E209" s="63">
        <f t="shared" si="17"/>
        <v>22745</v>
      </c>
      <c r="F209" s="64">
        <f t="shared" si="14"/>
        <v>47255</v>
      </c>
    </row>
    <row r="210" spans="1:6" ht="27.75" customHeight="1" x14ac:dyDescent="0.2">
      <c r="A210" s="24" t="s">
        <v>364</v>
      </c>
      <c r="B210" s="62" t="s">
        <v>107</v>
      </c>
      <c r="C210" s="26" t="s">
        <v>365</v>
      </c>
      <c r="D210" s="27">
        <v>70000</v>
      </c>
      <c r="E210" s="63">
        <v>22745</v>
      </c>
      <c r="F210" s="64">
        <f t="shared" si="14"/>
        <v>47255</v>
      </c>
    </row>
    <row r="211" spans="1:6" x14ac:dyDescent="0.2">
      <c r="A211" s="50" t="s">
        <v>366</v>
      </c>
      <c r="B211" s="51" t="s">
        <v>107</v>
      </c>
      <c r="C211" s="52" t="s">
        <v>367</v>
      </c>
      <c r="D211" s="53">
        <v>100000</v>
      </c>
      <c r="E211" s="54" t="s">
        <v>34</v>
      </c>
      <c r="F211" s="55">
        <f t="shared" si="14"/>
        <v>100000</v>
      </c>
    </row>
    <row r="212" spans="1:6" x14ac:dyDescent="0.2">
      <c r="A212" s="50" t="s">
        <v>368</v>
      </c>
      <c r="B212" s="51" t="s">
        <v>107</v>
      </c>
      <c r="C212" s="52" t="s">
        <v>369</v>
      </c>
      <c r="D212" s="53">
        <v>100000</v>
      </c>
      <c r="E212" s="54" t="s">
        <v>34</v>
      </c>
      <c r="F212" s="55">
        <f t="shared" si="14"/>
        <v>100000</v>
      </c>
    </row>
    <row r="213" spans="1:6" ht="27" customHeight="1" x14ac:dyDescent="0.2">
      <c r="A213" s="24" t="s">
        <v>370</v>
      </c>
      <c r="B213" s="62" t="s">
        <v>107</v>
      </c>
      <c r="C213" s="26" t="s">
        <v>371</v>
      </c>
      <c r="D213" s="27">
        <v>100000</v>
      </c>
      <c r="E213" s="63" t="s">
        <v>34</v>
      </c>
      <c r="F213" s="64">
        <f t="shared" si="14"/>
        <v>100000</v>
      </c>
    </row>
    <row r="214" spans="1:6" ht="27" customHeight="1" x14ac:dyDescent="0.2">
      <c r="A214" s="24" t="s">
        <v>372</v>
      </c>
      <c r="B214" s="62" t="s">
        <v>107</v>
      </c>
      <c r="C214" s="26" t="s">
        <v>373</v>
      </c>
      <c r="D214" s="27">
        <v>100000</v>
      </c>
      <c r="E214" s="63" t="s">
        <v>34</v>
      </c>
      <c r="F214" s="64">
        <f t="shared" si="14"/>
        <v>100000</v>
      </c>
    </row>
    <row r="215" spans="1:6" ht="62.25" customHeight="1" x14ac:dyDescent="0.2">
      <c r="A215" s="24" t="s">
        <v>374</v>
      </c>
      <c r="B215" s="62" t="s">
        <v>107</v>
      </c>
      <c r="C215" s="26" t="s">
        <v>375</v>
      </c>
      <c r="D215" s="27">
        <v>100000</v>
      </c>
      <c r="E215" s="63" t="s">
        <v>34</v>
      </c>
      <c r="F215" s="64">
        <f t="shared" si="14"/>
        <v>100000</v>
      </c>
    </row>
    <row r="216" spans="1:6" ht="24.6" customHeight="1" x14ac:dyDescent="0.2">
      <c r="A216" s="24" t="s">
        <v>132</v>
      </c>
      <c r="B216" s="62" t="s">
        <v>107</v>
      </c>
      <c r="C216" s="26" t="s">
        <v>376</v>
      </c>
      <c r="D216" s="27">
        <v>100000</v>
      </c>
      <c r="E216" s="63" t="s">
        <v>34</v>
      </c>
      <c r="F216" s="64">
        <f t="shared" si="14"/>
        <v>100000</v>
      </c>
    </row>
    <row r="217" spans="1:6" ht="28.5" customHeight="1" x14ac:dyDescent="0.2">
      <c r="A217" s="24" t="s">
        <v>134</v>
      </c>
      <c r="B217" s="62" t="s">
        <v>107</v>
      </c>
      <c r="C217" s="26" t="s">
        <v>377</v>
      </c>
      <c r="D217" s="27">
        <v>100000</v>
      </c>
      <c r="E217" s="63" t="s">
        <v>34</v>
      </c>
      <c r="F217" s="64">
        <f t="shared" si="14"/>
        <v>100000</v>
      </c>
    </row>
    <row r="218" spans="1:6" ht="29.25" customHeight="1" x14ac:dyDescent="0.2">
      <c r="A218" s="24" t="s">
        <v>136</v>
      </c>
      <c r="B218" s="62" t="s">
        <v>107</v>
      </c>
      <c r="C218" s="26" t="s">
        <v>378</v>
      </c>
      <c r="D218" s="27">
        <v>100000</v>
      </c>
      <c r="E218" s="63" t="s">
        <v>34</v>
      </c>
      <c r="F218" s="64">
        <f t="shared" si="14"/>
        <v>100000</v>
      </c>
    </row>
    <row r="219" spans="1:6" ht="9" customHeight="1" x14ac:dyDescent="0.2">
      <c r="A219" s="66"/>
      <c r="B219" s="67"/>
      <c r="C219" s="68"/>
      <c r="D219" s="69"/>
      <c r="E219" s="67"/>
      <c r="F219" s="67"/>
    </row>
    <row r="220" spans="1:6" ht="13.5" customHeight="1" x14ac:dyDescent="0.2">
      <c r="A220" s="70" t="s">
        <v>379</v>
      </c>
      <c r="B220" s="71" t="s">
        <v>380</v>
      </c>
      <c r="C220" s="72" t="s">
        <v>108</v>
      </c>
      <c r="D220" s="73">
        <v>-969100</v>
      </c>
      <c r="E220" s="73">
        <f>Доходы!E19-Расходы!E13</f>
        <v>1641182.1730000004</v>
      </c>
      <c r="F220" s="74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7" type="noConversion"/>
  <conditionalFormatting sqref="E14:F14 E16:F16 E28:F29 E31:F31 E85:F8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 x14ac:dyDescent="0.2">
      <c r="A1" s="120" t="s">
        <v>382</v>
      </c>
      <c r="B1" s="120"/>
      <c r="C1" s="120"/>
      <c r="D1" s="120"/>
      <c r="E1" s="120"/>
      <c r="F1" s="120"/>
    </row>
    <row r="2" spans="1:6" ht="12.75" customHeight="1" x14ac:dyDescent="0.25">
      <c r="A2" s="108" t="s">
        <v>383</v>
      </c>
      <c r="B2" s="108"/>
      <c r="C2" s="108"/>
      <c r="D2" s="108"/>
      <c r="E2" s="108"/>
      <c r="F2" s="108"/>
    </row>
    <row r="3" spans="1:6" ht="12.75" customHeight="1" thickBot="1" x14ac:dyDescent="0.25">
      <c r="A3" s="5"/>
      <c r="B3" s="75"/>
      <c r="C3" s="42"/>
      <c r="D3" s="9"/>
      <c r="E3" s="9"/>
      <c r="F3" s="42"/>
    </row>
    <row r="4" spans="1:6" ht="12.75" customHeight="1" x14ac:dyDescent="0.2">
      <c r="A4" s="96" t="s">
        <v>22</v>
      </c>
      <c r="B4" s="105" t="s">
        <v>23</v>
      </c>
      <c r="C4" s="113" t="s">
        <v>384</v>
      </c>
      <c r="D4" s="102" t="s">
        <v>25</v>
      </c>
      <c r="E4" s="102" t="s">
        <v>26</v>
      </c>
      <c r="F4" s="99" t="s">
        <v>27</v>
      </c>
    </row>
    <row r="5" spans="1:6" ht="12.75" customHeight="1" x14ac:dyDescent="0.2">
      <c r="A5" s="97"/>
      <c r="B5" s="106"/>
      <c r="C5" s="114"/>
      <c r="D5" s="103"/>
      <c r="E5" s="103"/>
      <c r="F5" s="100"/>
    </row>
    <row r="6" spans="1:6" ht="12.75" customHeight="1" x14ac:dyDescent="0.2">
      <c r="A6" s="97"/>
      <c r="B6" s="106"/>
      <c r="C6" s="114"/>
      <c r="D6" s="103"/>
      <c r="E6" s="103"/>
      <c r="F6" s="100"/>
    </row>
    <row r="7" spans="1:6" ht="12.75" customHeight="1" x14ac:dyDescent="0.2">
      <c r="A7" s="97"/>
      <c r="B7" s="106"/>
      <c r="C7" s="114"/>
      <c r="D7" s="103"/>
      <c r="E7" s="103"/>
      <c r="F7" s="100"/>
    </row>
    <row r="8" spans="1:6" ht="12.75" customHeight="1" x14ac:dyDescent="0.2">
      <c r="A8" s="97"/>
      <c r="B8" s="106"/>
      <c r="C8" s="114"/>
      <c r="D8" s="103"/>
      <c r="E8" s="103"/>
      <c r="F8" s="100"/>
    </row>
    <row r="9" spans="1:6" ht="12.75" customHeight="1" x14ac:dyDescent="0.2">
      <c r="A9" s="97"/>
      <c r="B9" s="106"/>
      <c r="C9" s="114"/>
      <c r="D9" s="103"/>
      <c r="E9" s="103"/>
      <c r="F9" s="100"/>
    </row>
    <row r="10" spans="1:6" ht="12.75" customHeight="1" x14ac:dyDescent="0.2">
      <c r="A10" s="98"/>
      <c r="B10" s="107"/>
      <c r="C10" s="121"/>
      <c r="D10" s="104"/>
      <c r="E10" s="104"/>
      <c r="F10" s="101"/>
    </row>
    <row r="11" spans="1:6" ht="12.7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49" t="s">
        <v>29</v>
      </c>
      <c r="F11" s="23" t="s">
        <v>30</v>
      </c>
    </row>
    <row r="12" spans="1:6" ht="12.75" customHeight="1" x14ac:dyDescent="0.2">
      <c r="A12" s="76" t="s">
        <v>385</v>
      </c>
      <c r="B12" s="77" t="s">
        <v>386</v>
      </c>
      <c r="C12" s="78" t="s">
        <v>108</v>
      </c>
      <c r="D12" s="79">
        <f>D18</f>
        <v>969100</v>
      </c>
      <c r="E12" s="79">
        <f>E18</f>
        <v>-1641182.17</v>
      </c>
      <c r="F12" s="80" t="s">
        <v>108</v>
      </c>
    </row>
    <row r="13" spans="1:6" ht="12.75" customHeight="1" x14ac:dyDescent="0.2">
      <c r="A13" s="81" t="s">
        <v>35</v>
      </c>
      <c r="B13" s="82"/>
      <c r="C13" s="83"/>
      <c r="D13" s="84"/>
      <c r="E13" s="84"/>
      <c r="F13" s="85"/>
    </row>
    <row r="14" spans="1:6" ht="12.75" customHeight="1" x14ac:dyDescent="0.2">
      <c r="A14" s="50" t="s">
        <v>387</v>
      </c>
      <c r="B14" s="86" t="s">
        <v>388</v>
      </c>
      <c r="C14" s="87" t="s">
        <v>108</v>
      </c>
      <c r="D14" s="53" t="s">
        <v>34</v>
      </c>
      <c r="E14" s="53" t="s">
        <v>34</v>
      </c>
      <c r="F14" s="55" t="s">
        <v>34</v>
      </c>
    </row>
    <row r="15" spans="1:6" ht="12.75" customHeight="1" x14ac:dyDescent="0.2">
      <c r="A15" s="81" t="s">
        <v>389</v>
      </c>
      <c r="B15" s="82"/>
      <c r="C15" s="83"/>
      <c r="D15" s="84"/>
      <c r="E15" s="84"/>
      <c r="F15" s="85"/>
    </row>
    <row r="16" spans="1:6" ht="12.75" customHeight="1" x14ac:dyDescent="0.2">
      <c r="A16" s="50" t="s">
        <v>390</v>
      </c>
      <c r="B16" s="86" t="s">
        <v>391</v>
      </c>
      <c r="C16" s="87" t="s">
        <v>108</v>
      </c>
      <c r="D16" s="53" t="s">
        <v>34</v>
      </c>
      <c r="E16" s="53" t="s">
        <v>34</v>
      </c>
      <c r="F16" s="55" t="s">
        <v>34</v>
      </c>
    </row>
    <row r="17" spans="1:6" ht="12.75" customHeight="1" x14ac:dyDescent="0.2">
      <c r="A17" s="81" t="s">
        <v>389</v>
      </c>
      <c r="B17" s="82"/>
      <c r="C17" s="83"/>
      <c r="D17" s="84"/>
      <c r="E17" s="84"/>
      <c r="F17" s="85"/>
    </row>
    <row r="18" spans="1:6" ht="12.75" customHeight="1" x14ac:dyDescent="0.2">
      <c r="A18" s="76" t="s">
        <v>392</v>
      </c>
      <c r="B18" s="77" t="s">
        <v>393</v>
      </c>
      <c r="C18" s="78" t="s">
        <v>394</v>
      </c>
      <c r="D18" s="79">
        <f>D19</f>
        <v>969100</v>
      </c>
      <c r="E18" s="79">
        <f>E19</f>
        <v>-1641182.17</v>
      </c>
      <c r="F18" s="80">
        <f>F19</f>
        <v>-2610282.17</v>
      </c>
    </row>
    <row r="19" spans="1:6" ht="12.75" customHeight="1" x14ac:dyDescent="0.2">
      <c r="A19" s="76" t="s">
        <v>418</v>
      </c>
      <c r="B19" s="77" t="s">
        <v>393</v>
      </c>
      <c r="C19" s="78" t="s">
        <v>419</v>
      </c>
      <c r="D19" s="79">
        <f>D23+D21</f>
        <v>969100</v>
      </c>
      <c r="E19" s="79">
        <f>E20+E22</f>
        <v>-1641182.17</v>
      </c>
      <c r="F19" s="80">
        <f>E19-D19</f>
        <v>-2610282.17</v>
      </c>
    </row>
    <row r="20" spans="1:6" ht="12.75" customHeight="1" x14ac:dyDescent="0.2">
      <c r="A20" s="76" t="s">
        <v>420</v>
      </c>
      <c r="B20" s="77" t="s">
        <v>421</v>
      </c>
      <c r="C20" s="78" t="s">
        <v>422</v>
      </c>
      <c r="D20" s="79">
        <f>D21</f>
        <v>-38840600</v>
      </c>
      <c r="E20" s="79">
        <f>E21</f>
        <v>-7862821.54</v>
      </c>
      <c r="F20" s="80" t="s">
        <v>381</v>
      </c>
    </row>
    <row r="21" spans="1:6" ht="12.75" customHeight="1" x14ac:dyDescent="0.2">
      <c r="A21" s="24" t="s">
        <v>423</v>
      </c>
      <c r="B21" s="25" t="s">
        <v>421</v>
      </c>
      <c r="C21" s="88" t="s">
        <v>424</v>
      </c>
      <c r="D21" s="27">
        <f>-Доходы!D19</f>
        <v>-38840600</v>
      </c>
      <c r="E21" s="27">
        <v>-7862821.54</v>
      </c>
      <c r="F21" s="64" t="s">
        <v>381</v>
      </c>
    </row>
    <row r="22" spans="1:6" ht="12.75" customHeight="1" x14ac:dyDescent="0.2">
      <c r="A22" s="76" t="s">
        <v>425</v>
      </c>
      <c r="B22" s="77" t="s">
        <v>426</v>
      </c>
      <c r="C22" s="78" t="s">
        <v>427</v>
      </c>
      <c r="D22" s="79">
        <f>D23</f>
        <v>39809700</v>
      </c>
      <c r="E22" s="79">
        <f>E23</f>
        <v>6221639.3700000001</v>
      </c>
      <c r="F22" s="80" t="s">
        <v>381</v>
      </c>
    </row>
    <row r="23" spans="1:6" ht="12.75" customHeight="1" thickBot="1" x14ac:dyDescent="0.25">
      <c r="A23" s="24" t="s">
        <v>428</v>
      </c>
      <c r="B23" s="25" t="s">
        <v>426</v>
      </c>
      <c r="C23" s="88" t="s">
        <v>429</v>
      </c>
      <c r="D23" s="27">
        <v>39809700</v>
      </c>
      <c r="E23" s="27">
        <v>6221639.3700000001</v>
      </c>
      <c r="F23" s="64" t="s">
        <v>381</v>
      </c>
    </row>
    <row r="24" spans="1:6" ht="12.75" customHeight="1" thickBot="1" x14ac:dyDescent="0.25">
      <c r="A24" s="89"/>
      <c r="B24" s="90"/>
      <c r="C24" s="91"/>
      <c r="D24" s="92"/>
      <c r="E24" s="92"/>
      <c r="F24" s="93"/>
    </row>
    <row r="25" spans="1:6" ht="12.75" customHeight="1" x14ac:dyDescent="0.2">
      <c r="A25" s="89"/>
      <c r="B25" s="90"/>
      <c r="C25" s="91"/>
    </row>
    <row r="26" spans="1:6" ht="12.75" customHeight="1" x14ac:dyDescent="0.2">
      <c r="A26" t="s">
        <v>430</v>
      </c>
    </row>
    <row r="27" spans="1:6" ht="12.75" customHeight="1" x14ac:dyDescent="0.2">
      <c r="A27" t="s">
        <v>431</v>
      </c>
    </row>
    <row r="28" spans="1:6" ht="12.75" customHeight="1" x14ac:dyDescent="0.2">
      <c r="A28" t="s">
        <v>432</v>
      </c>
    </row>
    <row r="29" spans="1:6" ht="12.75" customHeight="1" x14ac:dyDescent="0.2">
      <c r="A29" t="s">
        <v>433</v>
      </c>
    </row>
    <row r="30" spans="1:6" ht="12.75" customHeight="1" x14ac:dyDescent="0.2">
      <c r="A30" t="s">
        <v>434</v>
      </c>
    </row>
    <row r="31" spans="1:6" ht="12.75" customHeight="1" x14ac:dyDescent="0.2">
      <c r="A31" t="s">
        <v>435</v>
      </c>
    </row>
    <row r="33" spans="1:1" ht="12.75" customHeight="1" x14ac:dyDescent="0.2">
      <c r="A33" t="s">
        <v>493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7" type="noConversion"/>
  <conditionalFormatting sqref="E69:F6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29</v>
      </c>
    </row>
    <row r="2" spans="1:2" x14ac:dyDescent="0.2">
      <c r="A2" t="s">
        <v>396</v>
      </c>
      <c r="B2" t="s">
        <v>397</v>
      </c>
    </row>
    <row r="3" spans="1:2" x14ac:dyDescent="0.2">
      <c r="A3" t="s">
        <v>398</v>
      </c>
      <c r="B3" t="s">
        <v>6</v>
      </c>
    </row>
    <row r="4" spans="1:2" x14ac:dyDescent="0.2">
      <c r="A4" t="s">
        <v>399</v>
      </c>
      <c r="B4" t="s">
        <v>400</v>
      </c>
    </row>
    <row r="5" spans="1:2" x14ac:dyDescent="0.2">
      <c r="A5" t="s">
        <v>401</v>
      </c>
      <c r="B5" t="s">
        <v>402</v>
      </c>
    </row>
    <row r="6" spans="1:2" x14ac:dyDescent="0.2">
      <c r="A6" t="s">
        <v>403</v>
      </c>
      <c r="B6" t="s">
        <v>404</v>
      </c>
    </row>
    <row r="7" spans="1:2" x14ac:dyDescent="0.2">
      <c r="A7" t="s">
        <v>405</v>
      </c>
      <c r="B7" t="s">
        <v>404</v>
      </c>
    </row>
    <row r="8" spans="1:2" x14ac:dyDescent="0.2">
      <c r="A8" t="s">
        <v>406</v>
      </c>
      <c r="B8" t="s">
        <v>407</v>
      </c>
    </row>
    <row r="9" spans="1:2" x14ac:dyDescent="0.2">
      <c r="A9" t="s">
        <v>408</v>
      </c>
      <c r="B9" t="s">
        <v>409</v>
      </c>
    </row>
    <row r="10" spans="1:2" x14ac:dyDescent="0.2">
      <c r="A10" t="s">
        <v>410</v>
      </c>
      <c r="B10" t="s">
        <v>29</v>
      </c>
    </row>
  </sheetData>
  <phoneticPr fontId="7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dc:description>POI HSSF rep:2.50.0.43</dc:description>
  <cp:lastModifiedBy>Викуля</cp:lastModifiedBy>
  <cp:lastPrinted>2020-06-19T10:49:55Z</cp:lastPrinted>
  <dcterms:created xsi:type="dcterms:W3CDTF">2020-02-03T12:37:20Z</dcterms:created>
  <dcterms:modified xsi:type="dcterms:W3CDTF">2020-06-19T10:59:42Z</dcterms:modified>
</cp:coreProperties>
</file>