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4940" windowHeight="89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Расходы!$A$231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31" i="2" l="1"/>
  <c r="D131" i="2"/>
  <c r="E132" i="2" l="1"/>
  <c r="E42" i="1" l="1"/>
  <c r="E25" i="1"/>
  <c r="E206" i="2" l="1"/>
  <c r="E198" i="2"/>
  <c r="E170" i="2"/>
  <c r="E163" i="2"/>
  <c r="E164" i="2"/>
  <c r="E165" i="2"/>
  <c r="E70" i="2"/>
  <c r="E75" i="2"/>
  <c r="E76" i="2"/>
  <c r="E40" i="1"/>
  <c r="E37" i="1"/>
  <c r="E34" i="1"/>
  <c r="E23" i="2" l="1"/>
  <c r="D21" i="1"/>
  <c r="D38" i="1"/>
  <c r="D35" i="1"/>
  <c r="D39" i="1"/>
  <c r="D32" i="1"/>
  <c r="D33" i="1"/>
  <c r="D20" i="2"/>
  <c r="D203" i="2"/>
  <c r="D81" i="2"/>
  <c r="D24" i="2"/>
  <c r="D23" i="2"/>
  <c r="E104" i="2"/>
  <c r="E24" i="2" l="1"/>
  <c r="D22" i="2" l="1"/>
  <c r="D21" i="2" s="1"/>
  <c r="D25" i="2"/>
  <c r="E103" i="2" l="1"/>
  <c r="E102" i="2" s="1"/>
  <c r="E101" i="2" l="1"/>
  <c r="E201" i="2" l="1"/>
  <c r="D198" i="2"/>
  <c r="D197" i="2" s="1"/>
  <c r="E197" i="2"/>
  <c r="F199" i="2"/>
  <c r="F198" i="2"/>
  <c r="F197" i="2" l="1"/>
  <c r="E56" i="1"/>
  <c r="E169" i="2" l="1"/>
  <c r="E168" i="2" s="1"/>
  <c r="E167" i="2" s="1"/>
  <c r="E158" i="2" s="1"/>
  <c r="E157" i="2" l="1"/>
  <c r="E70" i="1"/>
  <c r="D190" i="2" l="1"/>
  <c r="D189" i="2" s="1"/>
  <c r="D188" i="2" s="1"/>
  <c r="D187" i="2" s="1"/>
  <c r="D186" i="2" s="1"/>
  <c r="D185" i="2" s="1"/>
  <c r="D184" i="2" s="1"/>
  <c r="F159" i="2"/>
  <c r="F160" i="2"/>
  <c r="F161" i="2"/>
  <c r="F162" i="2"/>
  <c r="D159" i="2"/>
  <c r="D160" i="2"/>
  <c r="D161" i="2"/>
  <c r="D169" i="2"/>
  <c r="D168" i="2" s="1"/>
  <c r="D167" i="2" s="1"/>
  <c r="D158" i="2" s="1"/>
  <c r="D151" i="2"/>
  <c r="D152" i="2"/>
  <c r="D153" i="2"/>
  <c r="D154" i="2"/>
  <c r="D155" i="2"/>
  <c r="F104" i="2"/>
  <c r="D103" i="2"/>
  <c r="D102" i="2" s="1"/>
  <c r="F102" i="2" s="1"/>
  <c r="D62" i="1"/>
  <c r="D65" i="1"/>
  <c r="D67" i="1"/>
  <c r="F69" i="1"/>
  <c r="E68" i="1"/>
  <c r="F68" i="1" s="1"/>
  <c r="D68" i="1"/>
  <c r="F103" i="2" l="1"/>
  <c r="E67" i="1"/>
  <c r="F61" i="1"/>
  <c r="E209" i="2" l="1"/>
  <c r="E149" i="2" l="1"/>
  <c r="E148" i="2" s="1"/>
  <c r="E147" i="2" s="1"/>
  <c r="E42" i="2"/>
  <c r="E43" i="2"/>
  <c r="E44" i="2"/>
  <c r="E32" i="2"/>
  <c r="D32" i="2"/>
  <c r="F33" i="2"/>
  <c r="E24" i="1"/>
  <c r="F24" i="1" s="1"/>
  <c r="F27" i="1"/>
  <c r="E190" i="2" l="1"/>
  <c r="E189" i="2" s="1"/>
  <c r="E82" i="2"/>
  <c r="E87" i="2"/>
  <c r="E86" i="2" s="1"/>
  <c r="E83" i="2"/>
  <c r="E84" i="2"/>
  <c r="E40" i="2"/>
  <c r="E39" i="2" s="1"/>
  <c r="F37" i="1"/>
  <c r="F130" i="2"/>
  <c r="E145" i="2"/>
  <c r="E144" i="2" s="1"/>
  <c r="E141" i="2"/>
  <c r="E140" i="2" s="1"/>
  <c r="E136" i="2"/>
  <c r="E135" i="2" s="1"/>
  <c r="E134" i="2" s="1"/>
  <c r="E129" i="2"/>
  <c r="E128" i="2" s="1"/>
  <c r="E127" i="2" s="1"/>
  <c r="E126" i="2" s="1"/>
  <c r="E125" i="2" s="1"/>
  <c r="E124" i="2" s="1"/>
  <c r="E90" i="2"/>
  <c r="E89" i="2" s="1"/>
  <c r="F89" i="2" s="1"/>
  <c r="E91" i="2"/>
  <c r="E28" i="2"/>
  <c r="E27" i="2" s="1"/>
  <c r="E26" i="2" s="1"/>
  <c r="E22" i="2"/>
  <c r="E21" i="2" s="1"/>
  <c r="E20" i="2" s="1"/>
  <c r="F20" i="2" s="1"/>
  <c r="D209" i="2"/>
  <c r="D206" i="2"/>
  <c r="D205" i="2"/>
  <c r="D204" i="2" s="1"/>
  <c r="D208" i="2"/>
  <c r="D207" i="2" s="1"/>
  <c r="D211" i="2"/>
  <c r="D210" i="2" s="1"/>
  <c r="D212" i="2"/>
  <c r="D201" i="2"/>
  <c r="F213" i="2"/>
  <c r="E212" i="2"/>
  <c r="F212" i="2" s="1"/>
  <c r="F150" i="2"/>
  <c r="D149" i="2"/>
  <c r="F149" i="2" s="1"/>
  <c r="D146" i="2"/>
  <c r="D80" i="2"/>
  <c r="D79" i="2" s="1"/>
  <c r="D87" i="2"/>
  <c r="F87" i="2" s="1"/>
  <c r="F88" i="2"/>
  <c r="D86" i="2"/>
  <c r="D84" i="2"/>
  <c r="D83" i="2" s="1"/>
  <c r="D40" i="2"/>
  <c r="D39" i="2" s="1"/>
  <c r="D38" i="2" s="1"/>
  <c r="F41" i="2"/>
  <c r="D31" i="2"/>
  <c r="D145" i="2"/>
  <c r="D144" i="2" s="1"/>
  <c r="D143" i="2" s="1"/>
  <c r="D70" i="1"/>
  <c r="E99" i="2"/>
  <c r="E98" i="2" s="1"/>
  <c r="E200" i="2"/>
  <c r="E196" i="2" s="1"/>
  <c r="E220" i="2"/>
  <c r="E219" i="2" s="1"/>
  <c r="E111" i="2"/>
  <c r="E110" i="2" s="1"/>
  <c r="E80" i="2"/>
  <c r="E79" i="2" s="1"/>
  <c r="E78" i="2" s="1"/>
  <c r="E73" i="2"/>
  <c r="E72" i="2" s="1"/>
  <c r="E71" i="2" s="1"/>
  <c r="E31" i="2"/>
  <c r="E30" i="2" s="1"/>
  <c r="E28" i="1"/>
  <c r="E23" i="1" s="1"/>
  <c r="E22" i="1" s="1"/>
  <c r="F209" i="2"/>
  <c r="E208" i="2"/>
  <c r="F208" i="2" s="1"/>
  <c r="F206" i="2"/>
  <c r="E205" i="2"/>
  <c r="E204" i="2" s="1"/>
  <c r="D28" i="2"/>
  <c r="D99" i="2"/>
  <c r="D129" i="2"/>
  <c r="D165" i="2"/>
  <c r="F165" i="2" s="1"/>
  <c r="D163" i="2"/>
  <c r="E45" i="1"/>
  <c r="E44" i="1" s="1"/>
  <c r="E33" i="1"/>
  <c r="E32" i="1" s="1"/>
  <c r="E39" i="1"/>
  <c r="E41" i="1"/>
  <c r="F41" i="1" s="1"/>
  <c r="E52" i="1"/>
  <c r="F52" i="1" s="1"/>
  <c r="E55" i="1"/>
  <c r="E54" i="1" s="1"/>
  <c r="F54" i="1" s="1"/>
  <c r="E60" i="1"/>
  <c r="E59" i="1" s="1"/>
  <c r="E65" i="1"/>
  <c r="F65" i="1" s="1"/>
  <c r="E63" i="1"/>
  <c r="E49" i="1"/>
  <c r="E48" i="1" s="1"/>
  <c r="F56" i="1"/>
  <c r="F26" i="1"/>
  <c r="F25" i="1"/>
  <c r="D164" i="2"/>
  <c r="F164" i="2"/>
  <c r="F166" i="2"/>
  <c r="F46" i="1"/>
  <c r="F34" i="1"/>
  <c r="F40" i="1"/>
  <c r="F42" i="1"/>
  <c r="F50" i="1"/>
  <c r="F53" i="1"/>
  <c r="F63" i="1"/>
  <c r="F64" i="1"/>
  <c r="F66" i="1"/>
  <c r="F71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4" i="2"/>
  <c r="F75" i="2"/>
  <c r="F76" i="2"/>
  <c r="F77" i="2"/>
  <c r="F81" i="2"/>
  <c r="F84" i="2"/>
  <c r="F85" i="2"/>
  <c r="F90" i="2"/>
  <c r="F91" i="2"/>
  <c r="F92" i="2"/>
  <c r="F100" i="2"/>
  <c r="F101" i="2"/>
  <c r="F112" i="2"/>
  <c r="F113" i="2"/>
  <c r="F114" i="2"/>
  <c r="F115" i="2"/>
  <c r="F116" i="2"/>
  <c r="F117" i="2"/>
  <c r="F118" i="2"/>
  <c r="F119" i="2"/>
  <c r="F120" i="2"/>
  <c r="F121" i="2"/>
  <c r="F122" i="2"/>
  <c r="F137" i="2"/>
  <c r="F142" i="2"/>
  <c r="F146" i="2"/>
  <c r="F151" i="2"/>
  <c r="F152" i="2"/>
  <c r="F153" i="2"/>
  <c r="F154" i="2"/>
  <c r="F155" i="2"/>
  <c r="F15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91" i="2"/>
  <c r="F202" i="2"/>
  <c r="F203" i="2"/>
  <c r="F221" i="2"/>
  <c r="F222" i="2"/>
  <c r="F223" i="2"/>
  <c r="F224" i="2"/>
  <c r="F225" i="2"/>
  <c r="F226" i="2"/>
  <c r="F227" i="2"/>
  <c r="F228" i="2"/>
  <c r="F229" i="2"/>
  <c r="F32" i="2"/>
  <c r="E195" i="2" l="1"/>
  <c r="E97" i="2"/>
  <c r="E96" i="2" s="1"/>
  <c r="E95" i="2" s="1"/>
  <c r="E94" i="2" s="1"/>
  <c r="E93" i="2" s="1"/>
  <c r="F49" i="1"/>
  <c r="F22" i="1"/>
  <c r="D196" i="2"/>
  <c r="D195" i="2" s="1"/>
  <c r="D200" i="2"/>
  <c r="F141" i="2"/>
  <c r="F73" i="2"/>
  <c r="F111" i="2"/>
  <c r="F205" i="2"/>
  <c r="E139" i="2"/>
  <c r="F139" i="2" s="1"/>
  <c r="F140" i="2"/>
  <c r="F55" i="1"/>
  <c r="F220" i="2"/>
  <c r="F136" i="2"/>
  <c r="F72" i="2"/>
  <c r="E109" i="2"/>
  <c r="F110" i="2"/>
  <c r="F145" i="2"/>
  <c r="F80" i="2"/>
  <c r="E207" i="2"/>
  <c r="F190" i="2"/>
  <c r="F22" i="2"/>
  <c r="F60" i="1"/>
  <c r="F33" i="1"/>
  <c r="F189" i="2"/>
  <c r="E188" i="2"/>
  <c r="F39" i="2"/>
  <c r="E38" i="2"/>
  <c r="F40" i="2"/>
  <c r="F45" i="1"/>
  <c r="E38" i="1"/>
  <c r="F38" i="1" s="1"/>
  <c r="F23" i="1"/>
  <c r="F135" i="2"/>
  <c r="F86" i="2"/>
  <c r="F21" i="2"/>
  <c r="F70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D97" i="2" s="1"/>
  <c r="F99" i="2"/>
  <c r="D30" i="2"/>
  <c r="F30" i="2" s="1"/>
  <c r="F31" i="2"/>
  <c r="F38" i="2"/>
  <c r="D37" i="2"/>
  <c r="F201" i="2"/>
  <c r="F204" i="2"/>
  <c r="D27" i="2"/>
  <c r="F28" i="2"/>
  <c r="D58" i="1"/>
  <c r="F67" i="1"/>
  <c r="D82" i="2"/>
  <c r="F82" i="2" s="1"/>
  <c r="F83" i="2"/>
  <c r="F109" i="2"/>
  <c r="E108" i="2"/>
  <c r="F79" i="2"/>
  <c r="D78" i="2"/>
  <c r="D70" i="2" s="1"/>
  <c r="F158" i="2"/>
  <c r="D157" i="2"/>
  <c r="F157" i="2" s="1"/>
  <c r="E47" i="1"/>
  <c r="F47" i="1" s="1"/>
  <c r="F48" i="1"/>
  <c r="F59" i="1"/>
  <c r="D128" i="2"/>
  <c r="F129" i="2"/>
  <c r="E69" i="2"/>
  <c r="E46" i="2" s="1"/>
  <c r="F71" i="2"/>
  <c r="E218" i="2"/>
  <c r="F219" i="2"/>
  <c r="E19" i="2"/>
  <c r="E18" i="2" s="1"/>
  <c r="E133" i="2"/>
  <c r="F134" i="2"/>
  <c r="F144" i="2"/>
  <c r="E143" i="2"/>
  <c r="D148" i="2"/>
  <c r="E211" i="2"/>
  <c r="F163" i="2"/>
  <c r="E58" i="1" l="1"/>
  <c r="E57" i="1" s="1"/>
  <c r="E194" i="2"/>
  <c r="E193" i="2" s="1"/>
  <c r="E192" i="2" s="1"/>
  <c r="F143" i="2"/>
  <c r="E138" i="2"/>
  <c r="E37" i="2"/>
  <c r="E36" i="2" s="1"/>
  <c r="E17" i="2" s="1"/>
  <c r="E16" i="2" s="1"/>
  <c r="F207" i="2"/>
  <c r="F188" i="2"/>
  <c r="E187" i="2"/>
  <c r="E35" i="1"/>
  <c r="F211" i="2"/>
  <c r="E210" i="2"/>
  <c r="F210" i="2" s="1"/>
  <c r="F218" i="2"/>
  <c r="E217" i="2"/>
  <c r="F128" i="2"/>
  <c r="D127" i="2"/>
  <c r="D57" i="1"/>
  <c r="F148" i="2"/>
  <c r="D147" i="2"/>
  <c r="F133" i="2"/>
  <c r="F200" i="2"/>
  <c r="F27" i="2"/>
  <c r="D26" i="2"/>
  <c r="D36" i="2"/>
  <c r="F78" i="2"/>
  <c r="F108" i="2"/>
  <c r="E107" i="2"/>
  <c r="F98" i="2"/>
  <c r="F35" i="1" l="1"/>
  <c r="E21" i="1"/>
  <c r="E19" i="1" s="1"/>
  <c r="E20" i="3" s="1"/>
  <c r="E123" i="2"/>
  <c r="F36" i="2"/>
  <c r="F37" i="2"/>
  <c r="F187" i="2"/>
  <c r="E186" i="2"/>
  <c r="F58" i="1"/>
  <c r="F97" i="2"/>
  <c r="D96" i="2"/>
  <c r="E106" i="2"/>
  <c r="F107" i="2"/>
  <c r="F57" i="1"/>
  <c r="D19" i="1"/>
  <c r="D21" i="3" s="1"/>
  <c r="E216" i="2"/>
  <c r="F217" i="2"/>
  <c r="D69" i="2"/>
  <c r="F70" i="2"/>
  <c r="F196" i="2"/>
  <c r="F147" i="2"/>
  <c r="D138" i="2"/>
  <c r="D126" i="2"/>
  <c r="F127" i="2"/>
  <c r="D19" i="2"/>
  <c r="F26" i="2"/>
  <c r="F21" i="1" l="1"/>
  <c r="E185" i="2"/>
  <c r="F186" i="2"/>
  <c r="F138" i="2"/>
  <c r="D132" i="2"/>
  <c r="D20" i="3"/>
  <c r="F19" i="1"/>
  <c r="F19" i="2"/>
  <c r="D18" i="2"/>
  <c r="D46" i="2"/>
  <c r="F46" i="2" s="1"/>
  <c r="F69" i="2"/>
  <c r="D95" i="2"/>
  <c r="F96" i="2"/>
  <c r="E105" i="2"/>
  <c r="F105" i="2" s="1"/>
  <c r="F106" i="2"/>
  <c r="D125" i="2"/>
  <c r="F126" i="2"/>
  <c r="F195" i="2"/>
  <c r="D194" i="2"/>
  <c r="E215" i="2"/>
  <c r="F216" i="2"/>
  <c r="F185" i="2" l="1"/>
  <c r="E184" i="2"/>
  <c r="F194" i="2"/>
  <c r="D193" i="2"/>
  <c r="F132" i="2"/>
  <c r="F131" i="2"/>
  <c r="E214" i="2"/>
  <c r="F215" i="2"/>
  <c r="D124" i="2"/>
  <c r="F125" i="2"/>
  <c r="D94" i="2"/>
  <c r="F95" i="2"/>
  <c r="D17" i="2"/>
  <c r="F18" i="2"/>
  <c r="F184" i="2" l="1"/>
  <c r="E15" i="2"/>
  <c r="E13" i="2" s="1"/>
  <c r="F17" i="2"/>
  <c r="D16" i="2"/>
  <c r="D123" i="2"/>
  <c r="F123" i="2" s="1"/>
  <c r="F124" i="2"/>
  <c r="D192" i="2"/>
  <c r="F192" i="2" s="1"/>
  <c r="F193" i="2"/>
  <c r="F94" i="2"/>
  <c r="D93" i="2"/>
  <c r="F93" i="2" s="1"/>
  <c r="F214" i="2"/>
  <c r="E231" i="2" l="1"/>
  <c r="E22" i="3"/>
  <c r="E19" i="3" s="1"/>
  <c r="E18" i="3" s="1"/>
  <c r="E12" i="3" s="1"/>
  <c r="D15" i="2"/>
  <c r="F16" i="2"/>
  <c r="D13" i="2" l="1"/>
  <c r="D23" i="3" s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<sst xmlns="http://schemas.openxmlformats.org/spreadsheetml/2006/main" count="1009" uniqueCount="513">
  <si>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</si>
  <si>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</si>
  <si>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</si>
  <si>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</si>
  <si>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</si>
  <si>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</si>
  <si>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</si>
  <si>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</si>
  <si>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</si>
  <si>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</si>
  <si>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</si>
  <si>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</si>
  <si>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</si>
  <si>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</si>
  <si>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</si>
  <si>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</si>
  <si>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</si>
  <si>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</si>
  <si>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</si>
  <si>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</si>
  <si>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</si>
  <si>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</si>
  <si>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</si>
  <si>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</si>
  <si>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</si>
  <si>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</si>
  <si>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</si>
  <si>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</si>
  <si>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</si>
  <si>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</si>
  <si>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</si>
  <si>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</si>
  <si>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</si>
  <si>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</si>
  <si>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</si>
  <si>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</si>
  <si>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</si>
  <si>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</si>
  <si>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</si>
  <si>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</si>
  <si>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</si>
  <si>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</si>
  <si>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</si>
  <si>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</si>
  <si>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</si>
  <si>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</si>
  <si>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</si>
  <si>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</si>
  <si>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</si>
  <si>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</si>
  <si>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</si>
  <si>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</si>
  <si>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</si>
  <si>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</si>
  <si>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</si>
  <si>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</si>
  <si>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</si>
  <si>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</si>
  <si>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</si>
  <si>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</si>
  <si>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</si>
  <si>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</si>
  <si>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</si>
  <si>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</si>
  <si>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</si>
  <si>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</si>
  <si>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</si>
  <si>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</si>
  <si>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</si>
  <si>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</si>
  <si>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</si>
  <si>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</si>
  <si>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</si>
  <si>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</si>
  <si>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</si>
  <si>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</si>
  <si>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</si>
  <si>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</si>
  <si>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</si>
  <si>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</si>
  <si>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</si>
  <si>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</si>
  <si>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</si>
  <si>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</si>
  <si>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</si>
  <si>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</si>
  <si>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</si>
  <si>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</si>
  <si>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</si>
  <si>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</si>
  <si>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</si>
  <si>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</si>
  <si>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</si>
  <si>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</si>
  <si>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</si>
  <si>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</si>
  <si>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</si>
  <si>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</si>
  <si>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</si>
  <si>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</si>
  <si>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</si>
  <si>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</si>
  <si>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</si>
  <si>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</si>
  <si>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</si>
  <si>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</si>
  <si>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</si>
  <si>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</si>
  <si>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</si>
  <si>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</si>
  <si>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</si>
  <si>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</si>
  <si>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</si>
  <si>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</si>
  <si>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</si>
  <si>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</si>
  <si>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</si>
  <si>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</si>
  <si>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</si>
  <si>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</si>
  <si>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</si>
  <si>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</si>
  <si>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</si>
  <si>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</si>
  <si>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</si>
  <si>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</si>
  <si>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</si>
  <si>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</si>
  <si>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</si>
  <si>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</si>
  <si>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</si>
  <si>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</si>
  <si>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</si>
  <si>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</si>
  <si>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</si>
  <si>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</si>
  <si>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</si>
  <si>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</si>
  <si>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</si>
  <si>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</si>
  <si>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</si>
  <si>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</si>
  <si>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</si>
  <si>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</si>
  <si>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</si>
  <si>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</si>
  <si>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</si>
  <si>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</si>
  <si>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</si>
  <si>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</si>
  <si>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</si>
  <si>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</si>
  <si>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</si>
  <si>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</si>
  <si>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</si>
  <si>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</si>
  <si>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</si>
  <si>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</si>
  <si>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</si>
  <si>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</si>
  <si>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</si>
  <si>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</si>
  <si>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</si>
  <si>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</si>
  <si>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</si>
  <si>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</si>
  <si>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</si>
  <si>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</si>
  <si>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</si>
  <si>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</si>
  <si>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</si>
  <si>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</si>
  <si>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</si>
  <si>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</si>
  <si>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</si>
  <si>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</si>
  <si>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</si>
  <si>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</si>
  <si>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</si>
  <si>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</si>
  <si>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</si>
  <si>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</si>
  <si>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</si>
  <si>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</si>
  <si>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</si>
  <si>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</si>
  <si>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</si>
  <si>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</si>
  <si>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</si>
  <si>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</si>
  <si>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</si>
  <si>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</si>
  <si>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</si>
  <si>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</si>
  <si>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</si>
  <si>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</si>
  <si>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</si>
  <si>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</si>
  <si>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</si>
  <si>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</si>
  <si>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</si>
  <si>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</si>
  <si>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</si>
  <si>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</si>
  <si>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</si>
  <si>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</si>
  <si>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</si>
  <si>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</si>
  <si>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</si>
  <si>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</si>
  <si>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</si>
  <si>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</si>
  <si>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</si>
  <si>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</si>
  <si>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</si>
  <si>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</si>
  <si>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</si>
  <si>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</si>
  <si>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</si>
  <si>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</si>
  <si>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</si>
  <si>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</si>
  <si>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</si>
  <si>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</si>
  <si>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</si>
  <si>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</si>
  <si>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</si>
  <si>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</si>
  <si>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</si>
  <si>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</si>
  <si>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</si>
  <si>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</si>
  <si>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</si>
  <si>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</si>
  <si>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</si>
  <si>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</si>
  <si>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</si>
  <si>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</si>
  <si>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</si>
  <si>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</si>
  <si>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</si>
  <si>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</si>
  <si>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</si>
  <si>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</si>
  <si>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</si>
  <si>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</si>
  <si>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</si>
  <si>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</si>
  <si>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</si>
  <si>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</si>
  <si>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</si>
  <si>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</si>
  <si>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</si>
  <si>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</si>
  <si>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</si>
  <si>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</si>
  <si>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</si>
  <si>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</si>
  <si>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</si>
  <si>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</si>
  <si>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</si>
  <si>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</si>
  <si>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</si>
  <si>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</si>
  <si>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</si>
  <si>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</si>
  <si>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</si>
  <si>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</si>
  <si>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</si>
  <si>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</si>
  <si>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</si>
  <si>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</si>
  <si>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</si>
  <si>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</si>
  <si>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</si>
  <si>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</si>
  <si>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</si>
  <si>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</si>
  <si>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</si>
  <si>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</si>
  <si>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</si>
  <si>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</si>
  <si>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</si>
  <si>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</si>
  <si>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</si>
  <si>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</si>
  <si>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</si>
  <si>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</si>
  <si>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</si>
  <si>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</si>
  <si>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</si>
  <si>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</si>
  <si>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</si>
  <si>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</si>
  <si>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</si>
  <si>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</si>
  <si>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</si>
  <si>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</si>
  <si>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</si>
  <si>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</si>
  <si>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</si>
  <si>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</si>
  <si>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</si>
  <si>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</si>
  <si>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</si>
  <si>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</si>
  <si>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</si>
  <si>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</si>
  <si>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</si>
  <si>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</si>
  <si>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</si>
  <si>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</si>
  <si>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</si>
  <si>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</si>
  <si>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</si>
  <si>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</si>
  <si>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</si>
  <si>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</si>
  <si>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</si>
  <si>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</si>
  <si>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</si>
  <si>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</si>
  <si>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</si>
  <si>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</si>
  <si>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</si>
  <si>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</si>
  <si>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</si>
  <si>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</si>
  <si>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</si>
  <si>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</si>
  <si>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</si>
  <si>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</si>
  <si>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</si>
  <si>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</si>
  <si>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</si>
  <si>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</si>
  <si>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</si>
  <si>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</si>
  <si>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</si>
  <si>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</si>
  <si>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</si>
  <si>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</si>
  <si>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</si>
  <si>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</si>
  <si>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</si>
  <si>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</si>
  <si>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</si>
  <si>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</si>
  <si>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</si>
  <si>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</si>
  <si>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</si>
  <si>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</si>
  <si>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</si>
  <si>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</si>
  <si>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</si>
  <si>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</si>
  <si>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</si>
  <si>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</si>
  <si>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</si>
  <si>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</si>
  <si>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</si>
  <si>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</si>
  <si>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</si>
  <si>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</si>
  <si>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</si>
  <si>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</si>
  <si>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</si>
  <si>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</si>
  <si>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</si>
  <si>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</si>
  <si>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</si>
  <si>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</si>
  <si>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</si>
  <si>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</si>
  <si>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</si>
  <si>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</si>
  <si>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</si>
  <si>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</si>
  <si>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</si>
  <si>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</si>
  <si>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</si>
  <si>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</si>
  <si>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</si>
  <si>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</si>
  <si>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</si>
  <si>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</si>
  <si>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</si>
  <si>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</si>
  <si>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</si>
  <si>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</si>
  <si>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</si>
  <si>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</si>
  <si>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</si>
  <si>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</si>
  <si>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</si>
  <si>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</si>
  <si>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</si>
  <si>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</si>
  <si>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</si>
  <si>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</si>
  <si>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</si>
  <si>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</si>
  <si>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</si>
  <si>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</si>
  <si>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</si>
  <si>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</si>
  <si>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</si>
  <si>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</si>
  <si>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</si>
  <si>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</si>
  <si>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</si>
  <si>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</si>
  <si>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</si>
  <si>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</si>
  <si>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</si>
  <si>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</si>
  <si>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</si>
  <si>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</si>
  <si>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</si>
  <si>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</si>
  <si>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</si>
  <si>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</si>
  <si>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</si>
  <si>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</si>
  <si>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</si>
  <si>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</si>
  <si>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</si>
  <si>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</si>
  <si>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</si>
  <si>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</si>
  <si>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</si>
  <si>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</si>
  <si>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</si>
  <si>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</si>
  <si>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</si>
  <si>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</si>
  <si>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</si>
  <si>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</si>
  <si>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</si>
  <si>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</si>
  <si>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</si>
  <si>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</si>
  <si>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</si>
  <si>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</si>
  <si>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</si>
  <si>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</si>
  <si>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</si>
  <si>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</si>
  <si>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</si>
  <si>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</si>
  <si>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</si>
  <si>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</si>
  <si>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</si>
  <si>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</si>
  <si>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</si>
  <si>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</si>
  <si>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</si>
  <si>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</si>
  <si>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</si>
  <si>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</si>
  <si>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</si>
  <si>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</si>
  <si>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</si>
  <si>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</si>
  <si>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</si>
  <si>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</si>
  <si>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</si>
  <si>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</si>
  <si>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</si>
  <si>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</si>
  <si>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</si>
  <si>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</si>
  <si>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</si>
  <si>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</si>
  <si>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</si>
  <si>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</si>
  <si>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</si>
  <si>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</si>
  <si>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</si>
  <si>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</si>
  <si>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</si>
  <si>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</si>
  <si>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</si>
  <si>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</si>
  <si>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</si>
  <si>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</si>
  <si>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</si>
  <si>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</si>
  <si>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</si>
  <si>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</si>
  <si>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</si>
  <si>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</si>
  <si>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</si>
  <si>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</si>
  <si>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</si>
  <si>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</si>
  <si>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</t>
  </si>
  <si>
    <t>00020240014000000150</t>
  </si>
  <si>
    <t>00020240014100000150</t>
  </si>
  <si>
    <t>951 0203 9990051180 200</t>
  </si>
  <si>
    <t>951 0203 9990051180 129</t>
  </si>
  <si>
    <t>951 0203 9990051180 240</t>
  </si>
  <si>
    <t>951 0203 9990051180 244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</si>
  <si>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</si>
  <si>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</si>
  <si>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</si>
  <si>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</si>
  <si>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</si>
  <si>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951 0801 0410000590 200 </t>
  </si>
  <si>
    <t xml:space="preserve">951 0801 0410000590 240 </t>
  </si>
  <si>
    <t>951 0801 0410000590 244</t>
  </si>
  <si>
    <t>на 01 января 2021 г.</t>
  </si>
  <si>
    <t>11 января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</si>
</sst>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workbookViewId="0">
      <selection activeCell="E43" sqref="E4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0.140625" bestFit="1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111" t="s">
        <v>511</v>
      </c>
      <c r="B4" s="111"/>
      <c r="C4" s="111"/>
      <c r="D4" s="111"/>
      <c r="E4" s="3" t="s">
        <v>5</v>
      </c>
      <c r="F4" s="8">
        <v>44197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2" t="s">
        <v>14</v>
      </c>
      <c r="C6" s="113"/>
      <c r="D6" s="113"/>
      <c r="E6" s="3" t="s">
        <v>9</v>
      </c>
      <c r="F6" s="10" t="s">
        <v>19</v>
      </c>
    </row>
    <row r="7" spans="1:6" x14ac:dyDescent="0.2">
      <c r="A7" s="11" t="s">
        <v>10</v>
      </c>
      <c r="B7" s="114" t="s">
        <v>15</v>
      </c>
      <c r="C7" s="114"/>
      <c r="D7" s="114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7"/>
    </row>
    <row r="11" spans="1:6" ht="4.1500000000000004" customHeight="1" x14ac:dyDescent="0.2">
      <c r="A11" s="98" t="s">
        <v>456</v>
      </c>
      <c r="B11" s="107" t="s">
        <v>23</v>
      </c>
      <c r="C11" s="107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 x14ac:dyDescent="0.2">
      <c r="A12" s="99"/>
      <c r="B12" s="108"/>
      <c r="C12" s="108"/>
      <c r="D12" s="105"/>
      <c r="E12" s="105"/>
      <c r="F12" s="102"/>
    </row>
    <row r="13" spans="1:6" ht="3" customHeight="1" x14ac:dyDescent="0.2">
      <c r="A13" s="99"/>
      <c r="B13" s="108"/>
      <c r="C13" s="108"/>
      <c r="D13" s="105"/>
      <c r="E13" s="105"/>
      <c r="F13" s="102"/>
    </row>
    <row r="14" spans="1:6" ht="3" customHeight="1" x14ac:dyDescent="0.2">
      <c r="A14" s="99"/>
      <c r="B14" s="108"/>
      <c r="C14" s="108"/>
      <c r="D14" s="105"/>
      <c r="E14" s="105"/>
      <c r="F14" s="102"/>
    </row>
    <row r="15" spans="1:6" ht="3" customHeight="1" x14ac:dyDescent="0.2">
      <c r="A15" s="99"/>
      <c r="B15" s="108"/>
      <c r="C15" s="108"/>
      <c r="D15" s="105"/>
      <c r="E15" s="105"/>
      <c r="F15" s="102"/>
    </row>
    <row r="16" spans="1:6" ht="3" customHeight="1" x14ac:dyDescent="0.2">
      <c r="A16" s="99"/>
      <c r="B16" s="108"/>
      <c r="C16" s="108"/>
      <c r="D16" s="105"/>
      <c r="E16" s="105"/>
      <c r="F16" s="102"/>
    </row>
    <row r="17" spans="1:7" ht="23.45" customHeight="1" x14ac:dyDescent="0.2">
      <c r="A17" s="100"/>
      <c r="B17" s="109"/>
      <c r="C17" s="109"/>
      <c r="D17" s="106"/>
      <c r="E17" s="106"/>
      <c r="F17" s="103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7" x14ac:dyDescent="0.2">
      <c r="A19" s="24" t="s">
        <v>31</v>
      </c>
      <c r="B19" s="25" t="s">
        <v>32</v>
      </c>
      <c r="C19" s="26" t="s">
        <v>33</v>
      </c>
      <c r="D19" s="27">
        <f>D21+D57</f>
        <v>35903200</v>
      </c>
      <c r="E19" s="28">
        <f>E21+E57</f>
        <v>33368183.370000001</v>
      </c>
      <c r="F19" s="27">
        <f>IF(OR(D19="-",IF(E19="-",0,E19)&gt;=IF(D19="-",0,D19)),"-",IF(D19="-",0,D19)-IF(E19="-",0,E19))</f>
        <v>2535016.629999999</v>
      </c>
    </row>
    <row r="20" spans="1:7" x14ac:dyDescent="0.2">
      <c r="A20" s="29" t="s">
        <v>35</v>
      </c>
      <c r="B20" s="30"/>
      <c r="C20" s="31"/>
      <c r="D20" s="32"/>
      <c r="E20" s="32"/>
      <c r="F20" s="33"/>
    </row>
    <row r="21" spans="1:7" x14ac:dyDescent="0.2">
      <c r="A21" s="34" t="s">
        <v>36</v>
      </c>
      <c r="B21" s="35" t="s">
        <v>32</v>
      </c>
      <c r="C21" s="36" t="s">
        <v>37</v>
      </c>
      <c r="D21" s="37">
        <f>D22+FIO+D35+D43+D47+D51</f>
        <v>3548100</v>
      </c>
      <c r="E21" s="37">
        <f>E22+E32+E35+E43+E47+E51</f>
        <v>3803463.41</v>
      </c>
      <c r="F21" s="38" t="str">
        <f t="shared" ref="F21:F71" si="0">IF(OR(D21="-",IF(E21="-",0,E21)&gt;=IF(D21="-",0,D21)),"-",IF(D21="-",0,D21)-IF(E21="-",0,E21))</f>
        <v>-</v>
      </c>
      <c r="G21" s="96"/>
    </row>
    <row r="22" spans="1:7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995271.84</v>
      </c>
      <c r="F22" s="38" t="str">
        <f t="shared" si="0"/>
        <v>-</v>
      </c>
    </row>
    <row r="23" spans="1:7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995271.84</v>
      </c>
      <c r="F23" s="38" t="str">
        <f t="shared" si="0"/>
        <v>-</v>
      </c>
    </row>
    <row r="24" spans="1:7" ht="66" customHeight="1" x14ac:dyDescent="0.2">
      <c r="A24" s="34" t="s">
        <v>410</v>
      </c>
      <c r="B24" s="35" t="s">
        <v>32</v>
      </c>
      <c r="C24" s="36" t="s">
        <v>411</v>
      </c>
      <c r="D24" s="37">
        <v>900000</v>
      </c>
      <c r="E24" s="37">
        <f>E25+E26+E27</f>
        <v>965950.25</v>
      </c>
      <c r="F24" s="38" t="str">
        <f t="shared" si="0"/>
        <v>-</v>
      </c>
    </row>
    <row r="25" spans="1:7" ht="87.75" customHeight="1" x14ac:dyDescent="0.2">
      <c r="A25" s="94" t="s">
        <v>453</v>
      </c>
      <c r="B25" s="35" t="s">
        <v>32</v>
      </c>
      <c r="C25" s="36" t="s">
        <v>412</v>
      </c>
      <c r="D25" s="37" t="s">
        <v>34</v>
      </c>
      <c r="E25" s="37">
        <f>958177.56+46.98</f>
        <v>958224.54</v>
      </c>
      <c r="F25" s="38" t="str">
        <f>IF(OR(D25="-",IF(E25="-",0,E25)&gt;=IF(D25="-",0,D25)),"-",IF(D25="-",0,D25)-IF(E25="-",0,E25))</f>
        <v>-</v>
      </c>
    </row>
    <row r="26" spans="1:7" ht="69.75" customHeight="1" x14ac:dyDescent="0.2">
      <c r="A26" s="94" t="s">
        <v>454</v>
      </c>
      <c r="B26" s="35" t="s">
        <v>32</v>
      </c>
      <c r="C26" s="36" t="s">
        <v>455</v>
      </c>
      <c r="D26" s="37" t="s">
        <v>34</v>
      </c>
      <c r="E26" s="37">
        <v>1961.45</v>
      </c>
      <c r="F26" s="38" t="str">
        <f>IF(OR(D26="-",IF(E26="-",0,E26)&gt;=IF(D26="-",0,D26)),"-",IF(D26="-",0,D26)-IF(E26="-",0,E26))</f>
        <v>-</v>
      </c>
    </row>
    <row r="27" spans="1:7" ht="90.75" customHeight="1" x14ac:dyDescent="0.2">
      <c r="A27" s="94" t="s">
        <v>492</v>
      </c>
      <c r="B27" s="35" t="s">
        <v>32</v>
      </c>
      <c r="C27" s="36" t="s">
        <v>491</v>
      </c>
      <c r="D27" s="37" t="s">
        <v>34</v>
      </c>
      <c r="E27" s="37">
        <v>5764.26</v>
      </c>
      <c r="F27" s="38" t="str">
        <f>IF(OR(D27="-",IF(E27="-",0,E27)&gt;=IF(D27="-",0,D27)),"-",IF(D27="-",0,D27)-IF(E27="-",0,E27))</f>
        <v>-</v>
      </c>
    </row>
    <row r="28" spans="1:7" ht="36" customHeight="1" x14ac:dyDescent="0.2">
      <c r="A28" s="34" t="s">
        <v>413</v>
      </c>
      <c r="B28" s="35" t="s">
        <v>32</v>
      </c>
      <c r="C28" s="36" t="s">
        <v>414</v>
      </c>
      <c r="D28" s="37" t="s">
        <v>34</v>
      </c>
      <c r="E28" s="37">
        <f>E29+E30+E31</f>
        <v>29321.59</v>
      </c>
      <c r="F28" s="38" t="s">
        <v>34</v>
      </c>
    </row>
    <row r="29" spans="1:7" ht="69.75" customHeight="1" x14ac:dyDescent="0.2">
      <c r="A29" s="34" t="s">
        <v>415</v>
      </c>
      <c r="B29" s="35" t="s">
        <v>32</v>
      </c>
      <c r="C29" s="36" t="s">
        <v>416</v>
      </c>
      <c r="D29" s="37" t="s">
        <v>34</v>
      </c>
      <c r="E29" s="37">
        <v>29270.6</v>
      </c>
      <c r="F29" s="38" t="s">
        <v>34</v>
      </c>
    </row>
    <row r="30" spans="1:7" ht="49.5" customHeight="1" x14ac:dyDescent="0.2">
      <c r="A30" s="34" t="s">
        <v>473</v>
      </c>
      <c r="B30" s="35" t="s">
        <v>32</v>
      </c>
      <c r="C30" s="36" t="s">
        <v>471</v>
      </c>
      <c r="D30" s="37" t="s">
        <v>34</v>
      </c>
      <c r="E30" s="37">
        <v>20.99</v>
      </c>
      <c r="F30" s="38" t="s">
        <v>34</v>
      </c>
    </row>
    <row r="31" spans="1:7" ht="69.75" customHeight="1" x14ac:dyDescent="0.2">
      <c r="A31" s="34" t="s">
        <v>0</v>
      </c>
      <c r="B31" s="35" t="s">
        <v>32</v>
      </c>
      <c r="C31" s="36" t="s">
        <v>472</v>
      </c>
      <c r="D31" s="37" t="s">
        <v>34</v>
      </c>
      <c r="E31" s="37">
        <v>30</v>
      </c>
      <c r="F31" s="38" t="s">
        <v>34</v>
      </c>
    </row>
    <row r="32" spans="1:7" x14ac:dyDescent="0.2">
      <c r="A32" s="34" t="s">
        <v>42</v>
      </c>
      <c r="B32" s="35" t="s">
        <v>32</v>
      </c>
      <c r="C32" s="36" t="s">
        <v>43</v>
      </c>
      <c r="D32" s="37">
        <f>D33</f>
        <v>231500</v>
      </c>
      <c r="E32" s="37">
        <f>E33</f>
        <v>328995.62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f>D34</f>
        <v>231500</v>
      </c>
      <c r="E33" s="37">
        <f>E34</f>
        <v>328995.62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231500</v>
      </c>
      <c r="E34" s="37">
        <f>329245.08+386.94-636.4</f>
        <v>328995.62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f>D36+D38</f>
        <v>2350000</v>
      </c>
      <c r="E35" s="37">
        <f>E36+E38</f>
        <v>2442622.89</v>
      </c>
      <c r="F35" s="38" t="str">
        <f t="shared" si="0"/>
        <v>-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197947.22</v>
      </c>
      <c r="F36" s="38" t="str">
        <f t="shared" si="0"/>
        <v>-</v>
      </c>
    </row>
    <row r="37" spans="1:6" ht="42.7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197018.96+928.26</f>
        <v>197947.22</v>
      </c>
      <c r="F37" s="38" t="str">
        <f t="shared" si="0"/>
        <v>-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f>D39+D41</f>
        <v>2180000</v>
      </c>
      <c r="E38" s="37">
        <f>E39+E41</f>
        <v>2244675.67</v>
      </c>
      <c r="F38" s="38" t="str">
        <f t="shared" si="0"/>
        <v>-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f>D40</f>
        <v>680000</v>
      </c>
      <c r="E39" s="37">
        <f>E40</f>
        <v>722652.57</v>
      </c>
      <c r="F39" s="38" t="str">
        <f t="shared" si="0"/>
        <v>-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680000</v>
      </c>
      <c r="E40" s="37">
        <f>715833.73+6818.84</f>
        <v>722652.57</v>
      </c>
      <c r="F40" s="38" t="str">
        <f t="shared" si="0"/>
        <v>-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1522023.0999999999</v>
      </c>
      <c r="F41" s="38" t="str">
        <f t="shared" si="0"/>
        <v>-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1516344.45+4839.65+839</f>
        <v>1522023.0999999999</v>
      </c>
      <c r="F42" s="38" t="str">
        <f t="shared" si="0"/>
        <v>-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7100</v>
      </c>
      <c r="F43" s="38">
        <f t="shared" si="0"/>
        <v>5400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7100</v>
      </c>
      <c r="F44" s="38">
        <f t="shared" si="0"/>
        <v>5400</v>
      </c>
    </row>
    <row r="45" spans="1:6" ht="62.25" customHeight="1" x14ac:dyDescent="0.2">
      <c r="A45" s="34" t="s">
        <v>435</v>
      </c>
      <c r="B45" s="35" t="s">
        <v>32</v>
      </c>
      <c r="C45" s="36" t="s">
        <v>436</v>
      </c>
      <c r="D45" s="37">
        <v>12500</v>
      </c>
      <c r="E45" s="37">
        <f>E46</f>
        <v>7100</v>
      </c>
      <c r="F45" s="38">
        <f>IF(OR(D45="-",IF(E45="-",0,E45)&gt;=IF(D45="-",0,D45)),"-",IF(D45="-",0,D45)-IF(E45="-",0,E45))</f>
        <v>5400</v>
      </c>
    </row>
    <row r="46" spans="1:6" ht="62.25" customHeight="1" x14ac:dyDescent="0.2">
      <c r="A46" s="34" t="s">
        <v>435</v>
      </c>
      <c r="B46" s="35" t="s">
        <v>32</v>
      </c>
      <c r="C46" s="36" t="s">
        <v>437</v>
      </c>
      <c r="D46" s="37" t="s">
        <v>34</v>
      </c>
      <c r="E46" s="37">
        <v>7100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9489.08</v>
      </c>
      <c r="F47" s="38">
        <f t="shared" si="0"/>
        <v>31610.92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9489.08</v>
      </c>
      <c r="F48" s="38">
        <f t="shared" si="0"/>
        <v>31610.92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9489.08</v>
      </c>
      <c r="F49" s="38">
        <f t="shared" si="0"/>
        <v>31610.92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9489.08</v>
      </c>
      <c r="F50" s="38">
        <f t="shared" si="0"/>
        <v>31610.92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19983.98</v>
      </c>
      <c r="F51" s="38" t="str">
        <f t="shared" si="0"/>
        <v>-</v>
      </c>
    </row>
    <row r="52" spans="1:6" ht="36.950000000000003" customHeight="1" x14ac:dyDescent="0.2">
      <c r="A52" s="34" t="s">
        <v>438</v>
      </c>
      <c r="B52" s="35" t="s">
        <v>32</v>
      </c>
      <c r="C52" s="36" t="s">
        <v>440</v>
      </c>
      <c r="D52" s="37">
        <v>13000</v>
      </c>
      <c r="E52" s="37">
        <f>E53</f>
        <v>10367.5</v>
      </c>
      <c r="F52" s="38">
        <f t="shared" si="0"/>
        <v>2632.5</v>
      </c>
    </row>
    <row r="53" spans="1:6" ht="49.15" customHeight="1" x14ac:dyDescent="0.2">
      <c r="A53" s="34" t="s">
        <v>439</v>
      </c>
      <c r="B53" s="35" t="s">
        <v>32</v>
      </c>
      <c r="C53" s="36" t="s">
        <v>441</v>
      </c>
      <c r="D53" s="37">
        <v>13000</v>
      </c>
      <c r="E53" s="37">
        <v>10367.5</v>
      </c>
      <c r="F53" s="38">
        <f t="shared" si="0"/>
        <v>2632.5</v>
      </c>
    </row>
    <row r="54" spans="1:6" ht="44.25" customHeight="1" x14ac:dyDescent="0.2">
      <c r="A54" s="34" t="s">
        <v>459</v>
      </c>
      <c r="B54" s="35" t="s">
        <v>32</v>
      </c>
      <c r="C54" s="36" t="s">
        <v>460</v>
      </c>
      <c r="D54" s="37" t="s">
        <v>34</v>
      </c>
      <c r="E54" s="37">
        <f>E55</f>
        <v>9616.48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458</v>
      </c>
      <c r="B55" s="35" t="s">
        <v>32</v>
      </c>
      <c r="C55" s="36" t="s">
        <v>461</v>
      </c>
      <c r="D55" s="37" t="s">
        <v>34</v>
      </c>
      <c r="E55" s="37">
        <f>E56</f>
        <v>9616.48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457</v>
      </c>
      <c r="B56" s="35" t="s">
        <v>32</v>
      </c>
      <c r="C56" s="36" t="s">
        <v>462</v>
      </c>
      <c r="D56" s="37" t="s">
        <v>34</v>
      </c>
      <c r="E56" s="37">
        <f>8216.48+1400</f>
        <v>9616.48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32355100</v>
      </c>
      <c r="E57" s="37">
        <f>E58</f>
        <v>29564719.960000001</v>
      </c>
      <c r="F57" s="38">
        <f t="shared" si="0"/>
        <v>2790380.0399999991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32355100</v>
      </c>
      <c r="E58" s="37">
        <f>E59+E67+E62</f>
        <v>29564719.960000001</v>
      </c>
      <c r="F58" s="38">
        <f t="shared" si="0"/>
        <v>2790380.0399999991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9043900</v>
      </c>
      <c r="F59" s="38" t="str">
        <f t="shared" si="0"/>
        <v>-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9043900</v>
      </c>
      <c r="F60" s="38" t="str">
        <f t="shared" si="0"/>
        <v>-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9043900</v>
      </c>
      <c r="F61" s="38" t="str">
        <f>IF(OR(D61="-",IF(E61="-",0,E61)&gt;=IF(D61="-",0,D61)),"-",IF(D61="-",0,D61)-IF(E61="-",0,E61))</f>
        <v>-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f>D63+D65</f>
        <v>231300</v>
      </c>
      <c r="E62" s="37">
        <f>E63+E65</f>
        <v>231300</v>
      </c>
      <c r="F62" s="38" t="str">
        <f t="shared" si="0"/>
        <v>-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f>D66</f>
        <v>231100</v>
      </c>
      <c r="E65" s="37">
        <f>E66</f>
        <v>231100</v>
      </c>
      <c r="F65" s="38" t="str">
        <f t="shared" si="0"/>
        <v>-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231100</v>
      </c>
      <c r="E66" s="37">
        <v>231100</v>
      </c>
      <c r="F66" s="38" t="str">
        <f t="shared" si="0"/>
        <v>-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D70+D68</f>
        <v>23079900</v>
      </c>
      <c r="E67" s="37">
        <f>E70+E68</f>
        <v>20289519.960000001</v>
      </c>
      <c r="F67" s="38">
        <f t="shared" si="0"/>
        <v>2790380.0399999991</v>
      </c>
    </row>
    <row r="68" spans="1:6" ht="56.25" x14ac:dyDescent="0.2">
      <c r="A68" s="34" t="s">
        <v>495</v>
      </c>
      <c r="B68" s="35" t="s">
        <v>32</v>
      </c>
      <c r="C68" s="36" t="s">
        <v>497</v>
      </c>
      <c r="D68" s="37">
        <f>D69</f>
        <v>10800</v>
      </c>
      <c r="E68" s="37">
        <f>E69</f>
        <v>10800</v>
      </c>
      <c r="F68" s="38" t="str">
        <f t="shared" si="0"/>
        <v>-</v>
      </c>
    </row>
    <row r="69" spans="1:6" ht="22.5" x14ac:dyDescent="0.2">
      <c r="A69" s="34" t="s">
        <v>496</v>
      </c>
      <c r="B69" s="35" t="s">
        <v>32</v>
      </c>
      <c r="C69" s="36" t="s">
        <v>498</v>
      </c>
      <c r="D69" s="37">
        <v>10800</v>
      </c>
      <c r="E69" s="37">
        <v>10800</v>
      </c>
      <c r="F69" s="38" t="str">
        <f t="shared" si="0"/>
        <v>-</v>
      </c>
    </row>
    <row r="70" spans="1:6" ht="24.6" customHeight="1" x14ac:dyDescent="0.2">
      <c r="A70" s="34" t="s">
        <v>99</v>
      </c>
      <c r="B70" s="35" t="s">
        <v>32</v>
      </c>
      <c r="C70" s="36" t="s">
        <v>100</v>
      </c>
      <c r="D70" s="37">
        <f>D71</f>
        <v>23069100</v>
      </c>
      <c r="E70" s="37">
        <f>E71</f>
        <v>20278719.960000001</v>
      </c>
      <c r="F70" s="38">
        <f t="shared" si="0"/>
        <v>2790380.0399999991</v>
      </c>
    </row>
    <row r="71" spans="1:6" ht="24.6" customHeight="1" x14ac:dyDescent="0.2">
      <c r="A71" s="34" t="s">
        <v>101</v>
      </c>
      <c r="B71" s="35" t="s">
        <v>32</v>
      </c>
      <c r="C71" s="36" t="s">
        <v>102</v>
      </c>
      <c r="D71" s="37">
        <v>23069100</v>
      </c>
      <c r="E71" s="37">
        <v>20278719.960000001</v>
      </c>
      <c r="F71" s="38">
        <f t="shared" si="0"/>
        <v>2790380.0399999991</v>
      </c>
    </row>
    <row r="72" spans="1:6" ht="12.75" customHeight="1" x14ac:dyDescent="0.2">
      <c r="A72" s="39"/>
      <c r="B72" s="40"/>
      <c r="C72" s="40"/>
      <c r="D72" s="41"/>
      <c r="E72" s="41"/>
      <c r="F72" s="4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7" type="noConversion"/>
  <conditionalFormatting sqref="F50 F21 F38 F35:F36 F28:F31 F23:F24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1"/>
  <sheetViews>
    <sheetView showGridLines="0" workbookViewId="0">
      <selection activeCell="F132" sqref="F13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9.7109375" bestFit="1" customWidth="1"/>
  </cols>
  <sheetData>
    <row r="2" spans="1:6" ht="15" customHeight="1" x14ac:dyDescent="0.25">
      <c r="A2" s="110" t="s">
        <v>103</v>
      </c>
      <c r="B2" s="110"/>
      <c r="C2" s="110"/>
      <c r="D2" s="110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07" t="s">
        <v>23</v>
      </c>
      <c r="C4" s="115" t="s">
        <v>105</v>
      </c>
      <c r="D4" s="104" t="s">
        <v>25</v>
      </c>
      <c r="E4" s="120" t="s">
        <v>26</v>
      </c>
      <c r="F4" s="101" t="s">
        <v>27</v>
      </c>
    </row>
    <row r="5" spans="1:6" ht="5.45" customHeight="1" x14ac:dyDescent="0.2">
      <c r="A5" s="118"/>
      <c r="B5" s="108"/>
      <c r="C5" s="116"/>
      <c r="D5" s="105"/>
      <c r="E5" s="121"/>
      <c r="F5" s="102"/>
    </row>
    <row r="6" spans="1:6" ht="9.6" customHeight="1" x14ac:dyDescent="0.2">
      <c r="A6" s="118"/>
      <c r="B6" s="108"/>
      <c r="C6" s="116"/>
      <c r="D6" s="105"/>
      <c r="E6" s="121"/>
      <c r="F6" s="102"/>
    </row>
    <row r="7" spans="1:6" ht="6" customHeight="1" x14ac:dyDescent="0.2">
      <c r="A7" s="118"/>
      <c r="B7" s="108"/>
      <c r="C7" s="116"/>
      <c r="D7" s="105"/>
      <c r="E7" s="121"/>
      <c r="F7" s="102"/>
    </row>
    <row r="8" spans="1:6" ht="6.6" customHeight="1" x14ac:dyDescent="0.2">
      <c r="A8" s="118"/>
      <c r="B8" s="108"/>
      <c r="C8" s="116"/>
      <c r="D8" s="105"/>
      <c r="E8" s="121"/>
      <c r="F8" s="102"/>
    </row>
    <row r="9" spans="1:6" ht="10.9" customHeight="1" x14ac:dyDescent="0.2">
      <c r="A9" s="118"/>
      <c r="B9" s="108"/>
      <c r="C9" s="116"/>
      <c r="D9" s="105"/>
      <c r="E9" s="121"/>
      <c r="F9" s="102"/>
    </row>
    <row r="10" spans="1:6" ht="4.1500000000000004" hidden="1" customHeight="1" x14ac:dyDescent="0.2">
      <c r="A10" s="118"/>
      <c r="B10" s="108"/>
      <c r="C10" s="43"/>
      <c r="D10" s="105"/>
      <c r="E10" s="44"/>
      <c r="F10" s="45"/>
    </row>
    <row r="11" spans="1:6" ht="13.15" hidden="1" customHeight="1" x14ac:dyDescent="0.2">
      <c r="A11" s="119"/>
      <c r="B11" s="109"/>
      <c r="C11" s="46"/>
      <c r="D11" s="106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36872300</v>
      </c>
      <c r="E13" s="54">
        <f>E15</f>
        <v>31498453.439999998</v>
      </c>
      <c r="F13" s="55">
        <f>IF(OR(D13="-",IF(E13="-",0,E13)&gt;=IF(D13="-",0,D13)),"-",IF(D13="-",0,D13)-IF(E13="-",0,E13))</f>
        <v>5373846.5600000024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D16+D93+D105+D123+D171+D184+D192+D214+D222</f>
        <v>36872300</v>
      </c>
      <c r="E15" s="63">
        <f>E16+E123+E192+E93+E214+E105+E184</f>
        <v>31498453.439999998</v>
      </c>
      <c r="F15" s="64">
        <f t="shared" ref="F15:F51" si="0">IF(OR(D15="-",IF(E15="-",0,E15)&gt;=IF(D15="-",0,D15)),"-",IF(D15="-",0,D15)-IF(E15="-",0,E15))</f>
        <v>5373846.5600000024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5607500</v>
      </c>
      <c r="E16" s="54">
        <f>E17+E46</f>
        <v>5019243.04</v>
      </c>
      <c r="F16" s="55">
        <f t="shared" si="0"/>
        <v>588256.96</v>
      </c>
    </row>
    <row r="17" spans="1:7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4880400</v>
      </c>
      <c r="E17" s="54">
        <f>E18+E36</f>
        <v>4771898.07</v>
      </c>
      <c r="F17" s="55">
        <f t="shared" si="0"/>
        <v>108501.9299999997</v>
      </c>
    </row>
    <row r="18" spans="1:7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4875200</v>
      </c>
      <c r="E18" s="63">
        <f>E19</f>
        <v>4766832.07</v>
      </c>
      <c r="F18" s="64">
        <f t="shared" si="0"/>
        <v>108367.9299999997</v>
      </c>
    </row>
    <row r="19" spans="1:7" x14ac:dyDescent="0.2">
      <c r="A19" s="24" t="s">
        <v>116</v>
      </c>
      <c r="B19" s="62" t="s">
        <v>107</v>
      </c>
      <c r="C19" s="26" t="s">
        <v>117</v>
      </c>
      <c r="D19" s="27">
        <f>D20+D26+D30</f>
        <v>4875200</v>
      </c>
      <c r="E19" s="27">
        <f>E20+E26+E30</f>
        <v>4766832.07</v>
      </c>
      <c r="F19" s="64">
        <f t="shared" si="0"/>
        <v>108367.9299999997</v>
      </c>
    </row>
    <row r="20" spans="1:7" ht="49.15" customHeight="1" x14ac:dyDescent="0.2">
      <c r="A20" s="24" t="s">
        <v>118</v>
      </c>
      <c r="B20" s="62" t="s">
        <v>107</v>
      </c>
      <c r="C20" s="26" t="s">
        <v>119</v>
      </c>
      <c r="D20" s="27">
        <f>FIO</f>
        <v>4426000</v>
      </c>
      <c r="E20" s="63">
        <f>E21</f>
        <v>4368204.45</v>
      </c>
      <c r="F20" s="64">
        <f t="shared" si="0"/>
        <v>57795.549999999814</v>
      </c>
    </row>
    <row r="21" spans="1:7" ht="51" customHeight="1" x14ac:dyDescent="0.2">
      <c r="A21" s="24" t="s">
        <v>120</v>
      </c>
      <c r="B21" s="62" t="s">
        <v>107</v>
      </c>
      <c r="C21" s="26" t="s">
        <v>121</v>
      </c>
      <c r="D21" s="27">
        <f>D22</f>
        <v>4426000</v>
      </c>
      <c r="E21" s="63">
        <f>E22</f>
        <v>4368204.45</v>
      </c>
      <c r="F21" s="64">
        <f t="shared" si="0"/>
        <v>57795.549999999814</v>
      </c>
    </row>
    <row r="22" spans="1:7" ht="24.6" customHeight="1" x14ac:dyDescent="0.2">
      <c r="A22" s="24" t="s">
        <v>122</v>
      </c>
      <c r="B22" s="62" t="s">
        <v>107</v>
      </c>
      <c r="C22" s="26" t="s">
        <v>123</v>
      </c>
      <c r="D22" s="27">
        <f>D23+D24+D25</f>
        <v>4426000</v>
      </c>
      <c r="E22" s="63">
        <f>E23+E25+E24</f>
        <v>4368204.45</v>
      </c>
      <c r="F22" s="64">
        <f t="shared" si="0"/>
        <v>57795.549999999814</v>
      </c>
    </row>
    <row r="23" spans="1:7" ht="24.6" customHeight="1" x14ac:dyDescent="0.2">
      <c r="A23" s="24" t="s">
        <v>124</v>
      </c>
      <c r="B23" s="62" t="s">
        <v>107</v>
      </c>
      <c r="C23" s="26" t="s">
        <v>125</v>
      </c>
      <c r="D23" s="27">
        <f>3198900+20000</f>
        <v>3218900</v>
      </c>
      <c r="E23" s="63">
        <f>2741985.65+92504.58+25371+1973.96+64000+236675.96+6643.62+990</f>
        <v>3170144.77</v>
      </c>
      <c r="F23" s="64">
        <f t="shared" si="0"/>
        <v>48755.229999999981</v>
      </c>
      <c r="G23" s="96"/>
    </row>
    <row r="24" spans="1:7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f>246900+20000</f>
        <v>266900</v>
      </c>
      <c r="E24" s="63">
        <f>196796.4+63030.4</f>
        <v>259826.8</v>
      </c>
      <c r="F24" s="64">
        <f t="shared" si="0"/>
        <v>7073.2000000000116</v>
      </c>
      <c r="G24" s="96"/>
    </row>
    <row r="25" spans="1:7" ht="36" customHeight="1" x14ac:dyDescent="0.2">
      <c r="A25" s="24" t="s">
        <v>128</v>
      </c>
      <c r="B25" s="62" t="s">
        <v>107</v>
      </c>
      <c r="C25" s="26" t="s">
        <v>129</v>
      </c>
      <c r="D25" s="27">
        <f>930200+10000</f>
        <v>940200</v>
      </c>
      <c r="E25" s="63">
        <v>938232.88</v>
      </c>
      <c r="F25" s="64">
        <f t="shared" si="0"/>
        <v>1967.1199999999953</v>
      </c>
      <c r="G25" s="96"/>
    </row>
    <row r="26" spans="1:7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434200</v>
      </c>
      <c r="E26" s="63">
        <f t="shared" si="1"/>
        <v>393880.43</v>
      </c>
      <c r="F26" s="64">
        <f t="shared" si="0"/>
        <v>40319.570000000007</v>
      </c>
      <c r="G26" s="96"/>
    </row>
    <row r="27" spans="1:7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434200</v>
      </c>
      <c r="E27" s="63">
        <f t="shared" si="1"/>
        <v>393880.43</v>
      </c>
      <c r="F27" s="64">
        <f t="shared" si="0"/>
        <v>40319.570000000007</v>
      </c>
    </row>
    <row r="28" spans="1:7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434200</v>
      </c>
      <c r="E28" s="63">
        <f t="shared" si="1"/>
        <v>393880.43</v>
      </c>
      <c r="F28" s="64">
        <f t="shared" si="0"/>
        <v>40319.570000000007</v>
      </c>
    </row>
    <row r="29" spans="1:7" ht="27" customHeight="1" x14ac:dyDescent="0.2">
      <c r="A29" s="24" t="s">
        <v>136</v>
      </c>
      <c r="B29" s="62" t="s">
        <v>107</v>
      </c>
      <c r="C29" s="26" t="s">
        <v>137</v>
      </c>
      <c r="D29" s="27">
        <v>434200</v>
      </c>
      <c r="E29" s="63">
        <v>393880.43</v>
      </c>
      <c r="F29" s="64">
        <f t="shared" si="0"/>
        <v>40319.570000000007</v>
      </c>
    </row>
    <row r="30" spans="1:7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7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7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494</v>
      </c>
      <c r="B33" s="62" t="s">
        <v>107</v>
      </c>
      <c r="C33" s="26" t="s">
        <v>493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5066</v>
      </c>
      <c r="F36" s="64">
        <f t="shared" si="0"/>
        <v>134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5066</v>
      </c>
      <c r="F37" s="64">
        <f t="shared" si="0"/>
        <v>134</v>
      </c>
    </row>
    <row r="38" spans="1:6" ht="45" x14ac:dyDescent="0.2">
      <c r="A38" s="65" t="s">
        <v>474</v>
      </c>
      <c r="B38" s="62" t="s">
        <v>107</v>
      </c>
      <c r="C38" s="26" t="s">
        <v>475</v>
      </c>
      <c r="D38" s="27">
        <f t="shared" ref="D38:E40" si="3">D39</f>
        <v>5000</v>
      </c>
      <c r="E38" s="63">
        <f t="shared" si="3"/>
        <v>4866</v>
      </c>
      <c r="F38" s="64">
        <f>IF(OR(D38="-",IF(E38="-",0,E38)&gt;=IF(D38="-",0,D38)),"-",IF(D38="-",0,D38)-IF(E38="-",0,E38))</f>
        <v>134</v>
      </c>
    </row>
    <row r="39" spans="1:6" ht="22.5" x14ac:dyDescent="0.2">
      <c r="A39" s="24" t="s">
        <v>132</v>
      </c>
      <c r="B39" s="62" t="s">
        <v>107</v>
      </c>
      <c r="C39" s="26" t="s">
        <v>476</v>
      </c>
      <c r="D39" s="27">
        <f t="shared" si="3"/>
        <v>5000</v>
      </c>
      <c r="E39" s="63">
        <f t="shared" si="3"/>
        <v>4866</v>
      </c>
      <c r="F39" s="64">
        <f>IF(OR(D39="-",IF(E39="-",0,E39)&gt;=IF(D39="-",0,D39)),"-",IF(D39="-",0,D39)-IF(E39="-",0,E39))</f>
        <v>134</v>
      </c>
    </row>
    <row r="40" spans="1:6" ht="22.5" x14ac:dyDescent="0.2">
      <c r="A40" s="24" t="s">
        <v>134</v>
      </c>
      <c r="B40" s="62" t="s">
        <v>107</v>
      </c>
      <c r="C40" s="26" t="s">
        <v>477</v>
      </c>
      <c r="D40" s="27">
        <f t="shared" si="3"/>
        <v>5000</v>
      </c>
      <c r="E40" s="63">
        <f t="shared" si="3"/>
        <v>4866</v>
      </c>
      <c r="F40" s="64">
        <f>IF(OR(D40="-",IF(E40="-",0,E40)&gt;=IF(D40="-",0,D40)),"-",IF(D40="-",0,D40)-IF(E40="-",0,E40))</f>
        <v>134</v>
      </c>
    </row>
    <row r="41" spans="1:6" ht="22.5" x14ac:dyDescent="0.2">
      <c r="A41" s="24" t="s">
        <v>136</v>
      </c>
      <c r="B41" s="62" t="s">
        <v>107</v>
      </c>
      <c r="C41" s="26" t="s">
        <v>478</v>
      </c>
      <c r="D41" s="27">
        <v>5000</v>
      </c>
      <c r="E41" s="63">
        <v>4866</v>
      </c>
      <c r="F41" s="64">
        <f>IF(OR(D41="-",IF(E41="-",0,E41)&gt;=IF(D41="-",0,D41)),"-",IF(D41="-",0,D41)-IF(E41="-",0,E41))</f>
        <v>134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727100</v>
      </c>
      <c r="E46" s="54">
        <f>E69</f>
        <v>247344.97</v>
      </c>
      <c r="F46" s="55">
        <f t="shared" si="0"/>
        <v>479755.03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723100</v>
      </c>
      <c r="E69" s="63">
        <f>E70</f>
        <v>247344.97</v>
      </c>
      <c r="F69" s="64">
        <f t="shared" si="4"/>
        <v>475755.03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723100</v>
      </c>
      <c r="E70" s="63">
        <f>E71+E78+E89+E82+E75</f>
        <v>247344.97</v>
      </c>
      <c r="F70" s="64">
        <f t="shared" si="4"/>
        <v>475755.03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30459.200000000001</v>
      </c>
      <c r="F71" s="64">
        <f t="shared" si="4"/>
        <v>9540.7999999999993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30459.200000000001</v>
      </c>
      <c r="F72" s="64">
        <f t="shared" si="4"/>
        <v>9540.7999999999993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30459.200000000001</v>
      </c>
      <c r="F73" s="64">
        <f t="shared" si="4"/>
        <v>9540.7999999999993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30459.200000000001</v>
      </c>
      <c r="F74" s="64">
        <f t="shared" si="4"/>
        <v>9540.7999999999993</v>
      </c>
    </row>
    <row r="75" spans="1:6" ht="49.15" customHeight="1" x14ac:dyDescent="0.2">
      <c r="A75" s="24" t="s">
        <v>198</v>
      </c>
      <c r="B75" s="62" t="s">
        <v>107</v>
      </c>
      <c r="C75" s="26" t="s">
        <v>452</v>
      </c>
      <c r="D75" s="27">
        <v>2000</v>
      </c>
      <c r="E75" s="63">
        <f>E76</f>
        <v>2000</v>
      </c>
      <c r="F75" s="64" t="str">
        <f t="shared" si="4"/>
        <v>-</v>
      </c>
    </row>
    <row r="76" spans="1:6" x14ac:dyDescent="0.2">
      <c r="A76" s="24" t="s">
        <v>199</v>
      </c>
      <c r="B76" s="62" t="s">
        <v>107</v>
      </c>
      <c r="C76" s="26" t="s">
        <v>451</v>
      </c>
      <c r="D76" s="27">
        <v>2000</v>
      </c>
      <c r="E76" s="63">
        <f>E77</f>
        <v>2000</v>
      </c>
      <c r="F76" s="64" t="str">
        <f t="shared" si="4"/>
        <v>-</v>
      </c>
    </row>
    <row r="77" spans="1:6" x14ac:dyDescent="0.2">
      <c r="A77" s="24" t="s">
        <v>97</v>
      </c>
      <c r="B77" s="62" t="s">
        <v>107</v>
      </c>
      <c r="C77" s="26" t="s">
        <v>450</v>
      </c>
      <c r="D77" s="27">
        <v>2000</v>
      </c>
      <c r="E77" s="63">
        <v>2000</v>
      </c>
      <c r="F77" s="64" t="str">
        <f t="shared" si="4"/>
        <v>-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641100</v>
      </c>
      <c r="E78" s="63">
        <f t="shared" si="5"/>
        <v>188600</v>
      </c>
      <c r="F78" s="64">
        <f t="shared" si="4"/>
        <v>452500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641100</v>
      </c>
      <c r="E79" s="63">
        <f t="shared" si="5"/>
        <v>188600</v>
      </c>
      <c r="F79" s="64">
        <f t="shared" si="4"/>
        <v>452500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641100</v>
      </c>
      <c r="E80" s="63">
        <f t="shared" si="5"/>
        <v>188600</v>
      </c>
      <c r="F80" s="64">
        <f t="shared" si="4"/>
        <v>452500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f>434600+206500</f>
        <v>641100</v>
      </c>
      <c r="E81" s="63">
        <v>188600</v>
      </c>
      <c r="F81" s="64">
        <f t="shared" si="4"/>
        <v>452500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21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479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480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481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231100</v>
      </c>
      <c r="E93" s="54">
        <f t="shared" si="7"/>
        <v>231100.00000000003</v>
      </c>
      <c r="F93" s="55" t="str">
        <f t="shared" si="6"/>
        <v>-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231100</v>
      </c>
      <c r="E94" s="54">
        <f t="shared" si="7"/>
        <v>231100.00000000003</v>
      </c>
      <c r="F94" s="55" t="str">
        <f t="shared" si="6"/>
        <v>-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231100</v>
      </c>
      <c r="E95" s="63">
        <f t="shared" si="7"/>
        <v>231100.00000000003</v>
      </c>
      <c r="F95" s="64" t="str">
        <f t="shared" si="6"/>
        <v>-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231100</v>
      </c>
      <c r="E96" s="63">
        <f t="shared" si="7"/>
        <v>231100.00000000003</v>
      </c>
      <c r="F96" s="64" t="str">
        <f t="shared" si="6"/>
        <v>-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>D98+D102</f>
        <v>231100</v>
      </c>
      <c r="E97" s="63">
        <f>E98+E102</f>
        <v>231100.00000000003</v>
      </c>
      <c r="F97" s="64" t="str">
        <f t="shared" si="6"/>
        <v>-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197414.65</v>
      </c>
      <c r="E98" s="63">
        <f t="shared" si="7"/>
        <v>197414.65000000002</v>
      </c>
      <c r="F98" s="64" t="str">
        <f t="shared" si="6"/>
        <v>-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197414.65</v>
      </c>
      <c r="E99" s="63">
        <f>E100+E101</f>
        <v>197414.65000000002</v>
      </c>
      <c r="F99" s="64" t="str">
        <f t="shared" si="6"/>
        <v>-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v>152806.16</v>
      </c>
      <c r="E100" s="63">
        <v>152806.16</v>
      </c>
      <c r="F100" s="64" t="str">
        <f t="shared" si="6"/>
        <v>-</v>
      </c>
    </row>
    <row r="101" spans="1:6" ht="38.25" customHeight="1" x14ac:dyDescent="0.2">
      <c r="A101" s="24" t="s">
        <v>128</v>
      </c>
      <c r="B101" s="62" t="s">
        <v>107</v>
      </c>
      <c r="C101" s="26" t="s">
        <v>500</v>
      </c>
      <c r="D101" s="27">
        <v>44608.49</v>
      </c>
      <c r="E101" s="63">
        <f>35909+1100.55+145.08+10.01+255.13+5236.82+690.3+47.61+1213.99</f>
        <v>44608.490000000005</v>
      </c>
      <c r="F101" s="64" t="str">
        <f t="shared" si="6"/>
        <v>-</v>
      </c>
    </row>
    <row r="102" spans="1:6" ht="26.25" customHeight="1" x14ac:dyDescent="0.2">
      <c r="A102" s="24" t="s">
        <v>132</v>
      </c>
      <c r="B102" s="62" t="s">
        <v>107</v>
      </c>
      <c r="C102" s="26" t="s">
        <v>499</v>
      </c>
      <c r="D102" s="37">
        <f>D103</f>
        <v>33685.35</v>
      </c>
      <c r="E102" s="63">
        <f>E103</f>
        <v>33685.35</v>
      </c>
      <c r="F102" s="64" t="str">
        <f t="shared" si="6"/>
        <v>-</v>
      </c>
    </row>
    <row r="103" spans="1:6" ht="28.5" customHeight="1" x14ac:dyDescent="0.2">
      <c r="A103" s="24" t="s">
        <v>134</v>
      </c>
      <c r="B103" s="62" t="s">
        <v>107</v>
      </c>
      <c r="C103" s="26" t="s">
        <v>501</v>
      </c>
      <c r="D103" s="37">
        <f>D104</f>
        <v>33685.35</v>
      </c>
      <c r="E103" s="63">
        <f>E104</f>
        <v>33685.35</v>
      </c>
      <c r="F103" s="64" t="str">
        <f t="shared" si="6"/>
        <v>-</v>
      </c>
    </row>
    <row r="104" spans="1:6" ht="28.5" customHeight="1" x14ac:dyDescent="0.2">
      <c r="A104" s="24" t="s">
        <v>136</v>
      </c>
      <c r="B104" s="62" t="s">
        <v>107</v>
      </c>
      <c r="C104" s="26" t="s">
        <v>502</v>
      </c>
      <c r="D104" s="37">
        <v>33685.35</v>
      </c>
      <c r="E104" s="63">
        <f>846+15000+17839.35</f>
        <v>33685.35</v>
      </c>
      <c r="F104" s="64" t="str">
        <f t="shared" si="6"/>
        <v>-</v>
      </c>
    </row>
    <row r="105" spans="1:6" ht="24.6" customHeight="1" x14ac:dyDescent="0.2">
      <c r="A105" s="50" t="s">
        <v>226</v>
      </c>
      <c r="B105" s="51" t="s">
        <v>107</v>
      </c>
      <c r="C105" s="52" t="s">
        <v>227</v>
      </c>
      <c r="D105" s="53">
        <v>40000</v>
      </c>
      <c r="E105" s="54">
        <f t="shared" ref="E105:E111" si="8">E106</f>
        <v>2750</v>
      </c>
      <c r="F105" s="55">
        <f t="shared" si="6"/>
        <v>37250</v>
      </c>
    </row>
    <row r="106" spans="1:6" ht="36.950000000000003" customHeight="1" x14ac:dyDescent="0.2">
      <c r="A106" s="50" t="s">
        <v>228</v>
      </c>
      <c r="B106" s="51" t="s">
        <v>107</v>
      </c>
      <c r="C106" s="52" t="s">
        <v>229</v>
      </c>
      <c r="D106" s="53">
        <v>40000</v>
      </c>
      <c r="E106" s="54">
        <f t="shared" si="8"/>
        <v>2750</v>
      </c>
      <c r="F106" s="55">
        <f t="shared" si="6"/>
        <v>37250</v>
      </c>
    </row>
    <row r="107" spans="1:6" ht="48" customHeight="1" x14ac:dyDescent="0.2">
      <c r="A107" s="24" t="s">
        <v>230</v>
      </c>
      <c r="B107" s="62" t="s">
        <v>107</v>
      </c>
      <c r="C107" s="26" t="s">
        <v>231</v>
      </c>
      <c r="D107" s="27">
        <v>40000</v>
      </c>
      <c r="E107" s="63">
        <f t="shared" si="8"/>
        <v>2750</v>
      </c>
      <c r="F107" s="64">
        <f t="shared" si="6"/>
        <v>37250</v>
      </c>
    </row>
    <row r="108" spans="1:6" x14ac:dyDescent="0.2">
      <c r="A108" s="24" t="s">
        <v>232</v>
      </c>
      <c r="B108" s="62" t="s">
        <v>107</v>
      </c>
      <c r="C108" s="26" t="s">
        <v>233</v>
      </c>
      <c r="D108" s="27">
        <v>20000</v>
      </c>
      <c r="E108" s="63">
        <f t="shared" si="8"/>
        <v>2750</v>
      </c>
      <c r="F108" s="64">
        <f t="shared" si="6"/>
        <v>17250</v>
      </c>
    </row>
    <row r="109" spans="1:6" ht="69" customHeight="1" x14ac:dyDescent="0.2">
      <c r="A109" s="65" t="s">
        <v>234</v>
      </c>
      <c r="B109" s="62" t="s">
        <v>107</v>
      </c>
      <c r="C109" s="26" t="s">
        <v>235</v>
      </c>
      <c r="D109" s="27">
        <v>20000</v>
      </c>
      <c r="E109" s="63">
        <f t="shared" si="8"/>
        <v>2750</v>
      </c>
      <c r="F109" s="64">
        <f t="shared" si="6"/>
        <v>17250</v>
      </c>
    </row>
    <row r="110" spans="1:6" ht="24.6" customHeight="1" x14ac:dyDescent="0.2">
      <c r="A110" s="24" t="s">
        <v>132</v>
      </c>
      <c r="B110" s="62" t="s">
        <v>107</v>
      </c>
      <c r="C110" s="26" t="s">
        <v>236</v>
      </c>
      <c r="D110" s="27">
        <v>20000</v>
      </c>
      <c r="E110" s="63">
        <f t="shared" si="8"/>
        <v>2750</v>
      </c>
      <c r="F110" s="64">
        <f t="shared" si="6"/>
        <v>17250</v>
      </c>
    </row>
    <row r="111" spans="1:6" ht="27.75" customHeight="1" x14ac:dyDescent="0.2">
      <c r="A111" s="24" t="s">
        <v>134</v>
      </c>
      <c r="B111" s="62" t="s">
        <v>107</v>
      </c>
      <c r="C111" s="26" t="s">
        <v>237</v>
      </c>
      <c r="D111" s="27">
        <v>20000</v>
      </c>
      <c r="E111" s="63">
        <f t="shared" si="8"/>
        <v>2750</v>
      </c>
      <c r="F111" s="64">
        <f t="shared" si="6"/>
        <v>17250</v>
      </c>
    </row>
    <row r="112" spans="1:6" ht="28.5" customHeight="1" x14ac:dyDescent="0.2">
      <c r="A112" s="24" t="s">
        <v>136</v>
      </c>
      <c r="B112" s="62" t="s">
        <v>107</v>
      </c>
      <c r="C112" s="26" t="s">
        <v>238</v>
      </c>
      <c r="D112" s="27">
        <v>20000</v>
      </c>
      <c r="E112" s="63">
        <v>2750</v>
      </c>
      <c r="F112" s="64">
        <f t="shared" si="6"/>
        <v>17250</v>
      </c>
    </row>
    <row r="113" spans="1:6" ht="24.6" customHeight="1" x14ac:dyDescent="0.2">
      <c r="A113" s="24" t="s">
        <v>239</v>
      </c>
      <c r="B113" s="62" t="s">
        <v>107</v>
      </c>
      <c r="C113" s="26" t="s">
        <v>240</v>
      </c>
      <c r="D113" s="27">
        <v>10000</v>
      </c>
      <c r="E113" s="63" t="s">
        <v>34</v>
      </c>
      <c r="F113" s="64">
        <f t="shared" si="6"/>
        <v>10000</v>
      </c>
    </row>
    <row r="114" spans="1:6" ht="82.5" customHeight="1" x14ac:dyDescent="0.2">
      <c r="A114" s="65" t="s">
        <v>241</v>
      </c>
      <c r="B114" s="62" t="s">
        <v>107</v>
      </c>
      <c r="C114" s="26" t="s">
        <v>242</v>
      </c>
      <c r="D114" s="27">
        <v>10000</v>
      </c>
      <c r="E114" s="63" t="s">
        <v>34</v>
      </c>
      <c r="F114" s="64">
        <f t="shared" si="6"/>
        <v>10000</v>
      </c>
    </row>
    <row r="115" spans="1:6" ht="24.6" customHeight="1" x14ac:dyDescent="0.2">
      <c r="A115" s="24" t="s">
        <v>132</v>
      </c>
      <c r="B115" s="62" t="s">
        <v>107</v>
      </c>
      <c r="C115" s="26" t="s">
        <v>243</v>
      </c>
      <c r="D115" s="27">
        <v>10000</v>
      </c>
      <c r="E115" s="63" t="s">
        <v>34</v>
      </c>
      <c r="F115" s="64">
        <f t="shared" si="6"/>
        <v>10000</v>
      </c>
    </row>
    <row r="116" spans="1:6" ht="26.25" customHeight="1" x14ac:dyDescent="0.2">
      <c r="A116" s="24" t="s">
        <v>134</v>
      </c>
      <c r="B116" s="62" t="s">
        <v>107</v>
      </c>
      <c r="C116" s="26" t="s">
        <v>244</v>
      </c>
      <c r="D116" s="27">
        <v>10000</v>
      </c>
      <c r="E116" s="63" t="s">
        <v>34</v>
      </c>
      <c r="F116" s="64">
        <f t="shared" si="6"/>
        <v>10000</v>
      </c>
    </row>
    <row r="117" spans="1:6" ht="23.25" customHeight="1" x14ac:dyDescent="0.2">
      <c r="A117" s="24" t="s">
        <v>136</v>
      </c>
      <c r="B117" s="62" t="s">
        <v>107</v>
      </c>
      <c r="C117" s="26" t="s">
        <v>245</v>
      </c>
      <c r="D117" s="27">
        <v>10000</v>
      </c>
      <c r="E117" s="63" t="s">
        <v>34</v>
      </c>
      <c r="F117" s="64">
        <f t="shared" si="6"/>
        <v>10000</v>
      </c>
    </row>
    <row r="118" spans="1:6" ht="15.75" customHeight="1" x14ac:dyDescent="0.2">
      <c r="A118" s="24" t="s">
        <v>246</v>
      </c>
      <c r="B118" s="62" t="s">
        <v>107</v>
      </c>
      <c r="C118" s="26" t="s">
        <v>247</v>
      </c>
      <c r="D118" s="27">
        <v>10000</v>
      </c>
      <c r="E118" s="63" t="s">
        <v>34</v>
      </c>
      <c r="F118" s="64">
        <f t="shared" si="6"/>
        <v>10000</v>
      </c>
    </row>
    <row r="119" spans="1:6" ht="71.25" customHeight="1" x14ac:dyDescent="0.2">
      <c r="A119" s="65" t="s">
        <v>248</v>
      </c>
      <c r="B119" s="62" t="s">
        <v>107</v>
      </c>
      <c r="C119" s="26" t="s">
        <v>249</v>
      </c>
      <c r="D119" s="27">
        <v>10000</v>
      </c>
      <c r="E119" s="63" t="s">
        <v>34</v>
      </c>
      <c r="F119" s="64">
        <f t="shared" si="6"/>
        <v>10000</v>
      </c>
    </row>
    <row r="120" spans="1:6" ht="24.6" customHeight="1" x14ac:dyDescent="0.2">
      <c r="A120" s="24" t="s">
        <v>132</v>
      </c>
      <c r="B120" s="62" t="s">
        <v>107</v>
      </c>
      <c r="C120" s="26" t="s">
        <v>250</v>
      </c>
      <c r="D120" s="27">
        <v>10000</v>
      </c>
      <c r="E120" s="63" t="s">
        <v>34</v>
      </c>
      <c r="F120" s="64">
        <f t="shared" si="6"/>
        <v>10000</v>
      </c>
    </row>
    <row r="121" spans="1:6" ht="24.75" customHeight="1" x14ac:dyDescent="0.2">
      <c r="A121" s="24" t="s">
        <v>134</v>
      </c>
      <c r="B121" s="62" t="s">
        <v>107</v>
      </c>
      <c r="C121" s="26" t="s">
        <v>251</v>
      </c>
      <c r="D121" s="27">
        <v>10000</v>
      </c>
      <c r="E121" s="63" t="s">
        <v>34</v>
      </c>
      <c r="F121" s="64">
        <f t="shared" si="6"/>
        <v>10000</v>
      </c>
    </row>
    <row r="122" spans="1:6" ht="29.25" customHeight="1" x14ac:dyDescent="0.2">
      <c r="A122" s="24" t="s">
        <v>136</v>
      </c>
      <c r="B122" s="62" t="s">
        <v>107</v>
      </c>
      <c r="C122" s="26" t="s">
        <v>252</v>
      </c>
      <c r="D122" s="27">
        <v>10000</v>
      </c>
      <c r="E122" s="63" t="s">
        <v>34</v>
      </c>
      <c r="F122" s="64">
        <f t="shared" ref="F122:F157" si="9">IF(OR(D122="-",IF(E122="-",0,E122)&gt;=IF(D122="-",0,D122)),"-",IF(D122="-",0,D122)-IF(E122="-",0,E122))</f>
        <v>10000</v>
      </c>
    </row>
    <row r="123" spans="1:6" x14ac:dyDescent="0.2">
      <c r="A123" s="50" t="s">
        <v>253</v>
      </c>
      <c r="B123" s="51" t="s">
        <v>107</v>
      </c>
      <c r="C123" s="52" t="s">
        <v>254</v>
      </c>
      <c r="D123" s="53">
        <f>D124+D131</f>
        <v>20967300</v>
      </c>
      <c r="E123" s="54">
        <f>E131+E124</f>
        <v>17957132.57</v>
      </c>
      <c r="F123" s="55">
        <f t="shared" si="9"/>
        <v>3010167.4299999997</v>
      </c>
    </row>
    <row r="124" spans="1:6" x14ac:dyDescent="0.2">
      <c r="A124" s="50" t="s">
        <v>255</v>
      </c>
      <c r="B124" s="51" t="s">
        <v>107</v>
      </c>
      <c r="C124" s="52" t="s">
        <v>256</v>
      </c>
      <c r="D124" s="53">
        <f t="shared" ref="D124:D129" si="10">D125</f>
        <v>3710600</v>
      </c>
      <c r="E124" s="54">
        <f t="shared" ref="E124:E129" si="11">E125</f>
        <v>3706000</v>
      </c>
      <c r="F124" s="55">
        <f t="shared" si="9"/>
        <v>4600</v>
      </c>
    </row>
    <row r="125" spans="1:6" ht="36.950000000000003" customHeight="1" x14ac:dyDescent="0.2">
      <c r="A125" s="24" t="s">
        <v>257</v>
      </c>
      <c r="B125" s="62" t="s">
        <v>107</v>
      </c>
      <c r="C125" s="26" t="s">
        <v>258</v>
      </c>
      <c r="D125" s="27">
        <f t="shared" si="10"/>
        <v>3710600</v>
      </c>
      <c r="E125" s="63">
        <f t="shared" si="11"/>
        <v>3706000</v>
      </c>
      <c r="F125" s="64">
        <f t="shared" si="9"/>
        <v>4600</v>
      </c>
    </row>
    <row r="126" spans="1:6" ht="24.6" customHeight="1" x14ac:dyDescent="0.2">
      <c r="A126" s="24" t="s">
        <v>259</v>
      </c>
      <c r="B126" s="62" t="s">
        <v>107</v>
      </c>
      <c r="C126" s="26" t="s">
        <v>260</v>
      </c>
      <c r="D126" s="27">
        <f t="shared" si="10"/>
        <v>3710600</v>
      </c>
      <c r="E126" s="63">
        <f t="shared" si="11"/>
        <v>3706000</v>
      </c>
      <c r="F126" s="64">
        <f t="shared" si="9"/>
        <v>4600</v>
      </c>
    </row>
    <row r="127" spans="1:6" ht="73.7" customHeight="1" x14ac:dyDescent="0.2">
      <c r="A127" s="65" t="s">
        <v>261</v>
      </c>
      <c r="B127" s="62" t="s">
        <v>107</v>
      </c>
      <c r="C127" s="26" t="s">
        <v>262</v>
      </c>
      <c r="D127" s="27">
        <f t="shared" si="10"/>
        <v>3710600</v>
      </c>
      <c r="E127" s="63">
        <f t="shared" si="11"/>
        <v>3706000</v>
      </c>
      <c r="F127" s="64">
        <f t="shared" si="9"/>
        <v>4600</v>
      </c>
    </row>
    <row r="128" spans="1:6" ht="24.6" customHeight="1" x14ac:dyDescent="0.2">
      <c r="A128" s="24" t="s">
        <v>132</v>
      </c>
      <c r="B128" s="62" t="s">
        <v>107</v>
      </c>
      <c r="C128" s="26" t="s">
        <v>263</v>
      </c>
      <c r="D128" s="27">
        <f t="shared" si="10"/>
        <v>3710600</v>
      </c>
      <c r="E128" s="63">
        <f t="shared" si="11"/>
        <v>3706000</v>
      </c>
      <c r="F128" s="64">
        <f t="shared" si="9"/>
        <v>4600</v>
      </c>
    </row>
    <row r="129" spans="1:6" ht="27.75" customHeight="1" x14ac:dyDescent="0.2">
      <c r="A129" s="24" t="s">
        <v>134</v>
      </c>
      <c r="B129" s="62" t="s">
        <v>107</v>
      </c>
      <c r="C129" s="26" t="s">
        <v>264</v>
      </c>
      <c r="D129" s="27">
        <f t="shared" si="10"/>
        <v>3710600</v>
      </c>
      <c r="E129" s="63">
        <f t="shared" si="11"/>
        <v>3706000</v>
      </c>
      <c r="F129" s="64">
        <f t="shared" si="9"/>
        <v>4600</v>
      </c>
    </row>
    <row r="130" spans="1:6" ht="28.5" customHeight="1" x14ac:dyDescent="0.2">
      <c r="A130" s="24" t="s">
        <v>136</v>
      </c>
      <c r="B130" s="62" t="s">
        <v>107</v>
      </c>
      <c r="C130" s="26" t="s">
        <v>265</v>
      </c>
      <c r="D130" s="27">
        <v>3710600</v>
      </c>
      <c r="E130" s="63">
        <v>3706000</v>
      </c>
      <c r="F130" s="64">
        <f t="shared" si="9"/>
        <v>4600</v>
      </c>
    </row>
    <row r="131" spans="1:6" x14ac:dyDescent="0.2">
      <c r="A131" s="50" t="s">
        <v>266</v>
      </c>
      <c r="B131" s="51" t="s">
        <v>107</v>
      </c>
      <c r="C131" s="52" t="s">
        <v>267</v>
      </c>
      <c r="D131" s="53">
        <f>D132+D151+D157</f>
        <v>17256700</v>
      </c>
      <c r="E131" s="54">
        <f>E132+E157</f>
        <v>14251132.569999998</v>
      </c>
      <c r="F131" s="55">
        <f t="shared" si="9"/>
        <v>3005567.4300000016</v>
      </c>
    </row>
    <row r="132" spans="1:6" ht="36.950000000000003" customHeight="1" x14ac:dyDescent="0.2">
      <c r="A132" s="24" t="s">
        <v>257</v>
      </c>
      <c r="B132" s="62" t="s">
        <v>107</v>
      </c>
      <c r="C132" s="26" t="s">
        <v>268</v>
      </c>
      <c r="D132" s="27">
        <f>D133+D138</f>
        <v>2638900</v>
      </c>
      <c r="E132" s="27">
        <f>E133+E138</f>
        <v>980154.59000000008</v>
      </c>
      <c r="F132" s="64">
        <f t="shared" si="9"/>
        <v>1658745.41</v>
      </c>
    </row>
    <row r="133" spans="1:6" ht="36.950000000000003" customHeight="1" x14ac:dyDescent="0.2">
      <c r="A133" s="24" t="s">
        <v>269</v>
      </c>
      <c r="B133" s="62" t="s">
        <v>107</v>
      </c>
      <c r="C133" s="26" t="s">
        <v>270</v>
      </c>
      <c r="D133" s="27">
        <v>1438200</v>
      </c>
      <c r="E133" s="63">
        <f>E134</f>
        <v>519523.77</v>
      </c>
      <c r="F133" s="64">
        <f t="shared" si="9"/>
        <v>918676.23</v>
      </c>
    </row>
    <row r="134" spans="1:6" ht="70.5" customHeight="1" x14ac:dyDescent="0.2">
      <c r="A134" s="65" t="s">
        <v>271</v>
      </c>
      <c r="B134" s="62" t="s">
        <v>107</v>
      </c>
      <c r="C134" s="26" t="s">
        <v>272</v>
      </c>
      <c r="D134" s="27">
        <v>1438200</v>
      </c>
      <c r="E134" s="63">
        <f>E135</f>
        <v>519523.77</v>
      </c>
      <c r="F134" s="64">
        <f t="shared" si="9"/>
        <v>918676.23</v>
      </c>
    </row>
    <row r="135" spans="1:6" ht="24.6" customHeight="1" x14ac:dyDescent="0.2">
      <c r="A135" s="24" t="s">
        <v>132</v>
      </c>
      <c r="B135" s="62" t="s">
        <v>107</v>
      </c>
      <c r="C135" s="26" t="s">
        <v>273</v>
      </c>
      <c r="D135" s="27">
        <v>1438200</v>
      </c>
      <c r="E135" s="63">
        <f>E136</f>
        <v>519523.77</v>
      </c>
      <c r="F135" s="64">
        <f t="shared" si="9"/>
        <v>918676.23</v>
      </c>
    </row>
    <row r="136" spans="1:6" ht="30.75" customHeight="1" x14ac:dyDescent="0.2">
      <c r="A136" s="24" t="s">
        <v>134</v>
      </c>
      <c r="B136" s="62" t="s">
        <v>107</v>
      </c>
      <c r="C136" s="26" t="s">
        <v>274</v>
      </c>
      <c r="D136" s="27">
        <v>1438200</v>
      </c>
      <c r="E136" s="63">
        <f>E137</f>
        <v>519523.77</v>
      </c>
      <c r="F136" s="64">
        <f t="shared" si="9"/>
        <v>918676.23</v>
      </c>
    </row>
    <row r="137" spans="1:6" ht="27.75" customHeight="1" x14ac:dyDescent="0.2">
      <c r="A137" s="24" t="s">
        <v>136</v>
      </c>
      <c r="B137" s="62" t="s">
        <v>107</v>
      </c>
      <c r="C137" s="26" t="s">
        <v>275</v>
      </c>
      <c r="D137" s="27">
        <v>1438200</v>
      </c>
      <c r="E137" s="63">
        <v>519523.77</v>
      </c>
      <c r="F137" s="64">
        <f t="shared" si="9"/>
        <v>918676.23</v>
      </c>
    </row>
    <row r="138" spans="1:6" ht="24.6" customHeight="1" x14ac:dyDescent="0.2">
      <c r="A138" s="24" t="s">
        <v>259</v>
      </c>
      <c r="B138" s="62" t="s">
        <v>107</v>
      </c>
      <c r="C138" s="26" t="s">
        <v>276</v>
      </c>
      <c r="D138" s="27">
        <f>D139+D143+D147</f>
        <v>1200700</v>
      </c>
      <c r="E138" s="27">
        <f>E139+E143+E147</f>
        <v>460630.82</v>
      </c>
      <c r="F138" s="64">
        <f t="shared" si="9"/>
        <v>740069.17999999993</v>
      </c>
    </row>
    <row r="139" spans="1:6" ht="57" customHeight="1" x14ac:dyDescent="0.2">
      <c r="A139" s="24" t="s">
        <v>277</v>
      </c>
      <c r="B139" s="62" t="s">
        <v>107</v>
      </c>
      <c r="C139" s="26" t="s">
        <v>278</v>
      </c>
      <c r="D139" s="27">
        <v>180000</v>
      </c>
      <c r="E139" s="63">
        <f>E140</f>
        <v>167706.35999999999</v>
      </c>
      <c r="F139" s="64">
        <f t="shared" si="9"/>
        <v>12293.640000000014</v>
      </c>
    </row>
    <row r="140" spans="1:6" ht="24.6" customHeight="1" x14ac:dyDescent="0.2">
      <c r="A140" s="24" t="s">
        <v>132</v>
      </c>
      <c r="B140" s="62" t="s">
        <v>107</v>
      </c>
      <c r="C140" s="26" t="s">
        <v>279</v>
      </c>
      <c r="D140" s="27">
        <v>180000</v>
      </c>
      <c r="E140" s="63">
        <f>E141</f>
        <v>167706.35999999999</v>
      </c>
      <c r="F140" s="64">
        <f t="shared" si="9"/>
        <v>12293.640000000014</v>
      </c>
    </row>
    <row r="141" spans="1:6" ht="27" customHeight="1" x14ac:dyDescent="0.2">
      <c r="A141" s="24" t="s">
        <v>134</v>
      </c>
      <c r="B141" s="62" t="s">
        <v>107</v>
      </c>
      <c r="C141" s="26" t="s">
        <v>280</v>
      </c>
      <c r="D141" s="27">
        <v>180000</v>
      </c>
      <c r="E141" s="63">
        <f>E142</f>
        <v>167706.35999999999</v>
      </c>
      <c r="F141" s="64">
        <f t="shared" si="9"/>
        <v>12293.640000000014</v>
      </c>
    </row>
    <row r="142" spans="1:6" ht="30" customHeight="1" x14ac:dyDescent="0.2">
      <c r="A142" s="24" t="s">
        <v>136</v>
      </c>
      <c r="B142" s="62" t="s">
        <v>107</v>
      </c>
      <c r="C142" s="26" t="s">
        <v>281</v>
      </c>
      <c r="D142" s="27">
        <v>180000</v>
      </c>
      <c r="E142" s="63">
        <v>167706.35999999999</v>
      </c>
      <c r="F142" s="64">
        <f t="shared" si="9"/>
        <v>12293.640000000014</v>
      </c>
    </row>
    <row r="143" spans="1:6" ht="80.25" customHeight="1" x14ac:dyDescent="0.2">
      <c r="A143" s="65" t="s">
        <v>282</v>
      </c>
      <c r="B143" s="62" t="s">
        <v>107</v>
      </c>
      <c r="C143" s="26" t="s">
        <v>283</v>
      </c>
      <c r="D143" s="27">
        <f t="shared" ref="D143:E145" si="12">D144</f>
        <v>1000700</v>
      </c>
      <c r="E143" s="63">
        <f t="shared" si="12"/>
        <v>287624.46000000002</v>
      </c>
      <c r="F143" s="64">
        <f t="shared" si="9"/>
        <v>713075.54</v>
      </c>
    </row>
    <row r="144" spans="1:6" ht="24.6" customHeight="1" x14ac:dyDescent="0.2">
      <c r="A144" s="24" t="s">
        <v>132</v>
      </c>
      <c r="B144" s="62" t="s">
        <v>107</v>
      </c>
      <c r="C144" s="26" t="s">
        <v>284</v>
      </c>
      <c r="D144" s="27">
        <f t="shared" si="12"/>
        <v>1000700</v>
      </c>
      <c r="E144" s="63">
        <f t="shared" si="12"/>
        <v>287624.46000000002</v>
      </c>
      <c r="F144" s="64">
        <f t="shared" si="9"/>
        <v>713075.54</v>
      </c>
    </row>
    <row r="145" spans="1:6" ht="30" customHeight="1" x14ac:dyDescent="0.2">
      <c r="A145" s="24" t="s">
        <v>134</v>
      </c>
      <c r="B145" s="62" t="s">
        <v>107</v>
      </c>
      <c r="C145" s="26" t="s">
        <v>285</v>
      </c>
      <c r="D145" s="27">
        <f t="shared" si="12"/>
        <v>1000700</v>
      </c>
      <c r="E145" s="63">
        <f t="shared" si="12"/>
        <v>287624.46000000002</v>
      </c>
      <c r="F145" s="64">
        <f t="shared" si="9"/>
        <v>713075.54</v>
      </c>
    </row>
    <row r="146" spans="1:6" ht="27.75" customHeight="1" x14ac:dyDescent="0.2">
      <c r="A146" s="24" t="s">
        <v>136</v>
      </c>
      <c r="B146" s="62" t="s">
        <v>107</v>
      </c>
      <c r="C146" s="26" t="s">
        <v>286</v>
      </c>
      <c r="D146" s="27">
        <f>296700+724000-20000</f>
        <v>1000700</v>
      </c>
      <c r="E146" s="63">
        <v>287624.46000000002</v>
      </c>
      <c r="F146" s="64">
        <f t="shared" si="9"/>
        <v>713075.54</v>
      </c>
    </row>
    <row r="147" spans="1:6" ht="81" customHeight="1" x14ac:dyDescent="0.2">
      <c r="A147" s="65" t="s">
        <v>482</v>
      </c>
      <c r="B147" s="62" t="s">
        <v>107</v>
      </c>
      <c r="C147" s="26" t="s">
        <v>483</v>
      </c>
      <c r="D147" s="27">
        <f t="shared" ref="D147:E149" si="13">D148</f>
        <v>20000</v>
      </c>
      <c r="E147" s="63">
        <f t="shared" si="13"/>
        <v>5300</v>
      </c>
      <c r="F147" s="64">
        <f>IF(OR(D147="-",IF(E147="-",0,E147)&gt;=IF(D147="-",0,D147)),"-",IF(D147="-",0,D147)-IF(E147="-",0,E147))</f>
        <v>14700</v>
      </c>
    </row>
    <row r="148" spans="1:6" ht="27.75" customHeight="1" x14ac:dyDescent="0.2">
      <c r="A148" s="24" t="s">
        <v>132</v>
      </c>
      <c r="B148" s="62" t="s">
        <v>107</v>
      </c>
      <c r="C148" s="26" t="s">
        <v>484</v>
      </c>
      <c r="D148" s="27">
        <f t="shared" si="13"/>
        <v>20000</v>
      </c>
      <c r="E148" s="63">
        <f t="shared" si="13"/>
        <v>5300</v>
      </c>
      <c r="F148" s="64">
        <f>IF(OR(D148="-",IF(E148="-",0,E148)&gt;=IF(D148="-",0,D148)),"-",IF(D148="-",0,D148)-IF(E148="-",0,E148))</f>
        <v>14700</v>
      </c>
    </row>
    <row r="149" spans="1:6" ht="27.75" customHeight="1" x14ac:dyDescent="0.2">
      <c r="A149" s="24" t="s">
        <v>134</v>
      </c>
      <c r="B149" s="62" t="s">
        <v>107</v>
      </c>
      <c r="C149" s="26" t="s">
        <v>485</v>
      </c>
      <c r="D149" s="27">
        <f t="shared" si="13"/>
        <v>20000</v>
      </c>
      <c r="E149" s="63">
        <f t="shared" si="13"/>
        <v>5300</v>
      </c>
      <c r="F149" s="64">
        <f>IF(OR(D149="-",IF(E149="-",0,E149)&gt;=IF(D149="-",0,D149)),"-",IF(D149="-",0,D149)-IF(E149="-",0,E149))</f>
        <v>14700</v>
      </c>
    </row>
    <row r="150" spans="1:6" ht="27.75" customHeight="1" x14ac:dyDescent="0.2">
      <c r="A150" s="24" t="s">
        <v>136</v>
      </c>
      <c r="B150" s="62" t="s">
        <v>107</v>
      </c>
      <c r="C150" s="26" t="s">
        <v>486</v>
      </c>
      <c r="D150" s="27">
        <v>20000</v>
      </c>
      <c r="E150" s="63">
        <v>5300</v>
      </c>
      <c r="F150" s="64">
        <f>IF(OR(D150="-",IF(E150="-",0,E150)&gt;=IF(D150="-",0,D150)),"-",IF(D150="-",0,D150)-IF(E150="-",0,E150))</f>
        <v>14700</v>
      </c>
    </row>
    <row r="151" spans="1:6" ht="28.5" customHeight="1" x14ac:dyDescent="0.2">
      <c r="A151" s="24" t="s">
        <v>287</v>
      </c>
      <c r="B151" s="62" t="s">
        <v>107</v>
      </c>
      <c r="C151" s="26" t="s">
        <v>288</v>
      </c>
      <c r="D151" s="27">
        <f>D152</f>
        <v>10000</v>
      </c>
      <c r="E151" s="63" t="s">
        <v>34</v>
      </c>
      <c r="F151" s="64">
        <f t="shared" si="9"/>
        <v>10000</v>
      </c>
    </row>
    <row r="152" spans="1:6" ht="24.6" customHeight="1" x14ac:dyDescent="0.2">
      <c r="A152" s="24" t="s">
        <v>289</v>
      </c>
      <c r="B152" s="62" t="s">
        <v>107</v>
      </c>
      <c r="C152" s="26" t="s">
        <v>290</v>
      </c>
      <c r="D152" s="27">
        <f>D153</f>
        <v>10000</v>
      </c>
      <c r="E152" s="63" t="s">
        <v>34</v>
      </c>
      <c r="F152" s="64">
        <f t="shared" si="9"/>
        <v>10000</v>
      </c>
    </row>
    <row r="153" spans="1:6" ht="81" customHeight="1" x14ac:dyDescent="0.2">
      <c r="A153" s="65" t="s">
        <v>449</v>
      </c>
      <c r="B153" s="62" t="s">
        <v>107</v>
      </c>
      <c r="C153" s="26" t="s">
        <v>291</v>
      </c>
      <c r="D153" s="27">
        <f>D154</f>
        <v>10000</v>
      </c>
      <c r="E153" s="63" t="s">
        <v>34</v>
      </c>
      <c r="F153" s="64">
        <f t="shared" si="9"/>
        <v>10000</v>
      </c>
    </row>
    <row r="154" spans="1:6" ht="24.6" customHeight="1" x14ac:dyDescent="0.2">
      <c r="A154" s="24" t="s">
        <v>132</v>
      </c>
      <c r="B154" s="62" t="s">
        <v>107</v>
      </c>
      <c r="C154" s="26" t="s">
        <v>292</v>
      </c>
      <c r="D154" s="27">
        <f>D155</f>
        <v>10000</v>
      </c>
      <c r="E154" s="63" t="s">
        <v>34</v>
      </c>
      <c r="F154" s="64">
        <f t="shared" si="9"/>
        <v>10000</v>
      </c>
    </row>
    <row r="155" spans="1:6" ht="30.75" customHeight="1" x14ac:dyDescent="0.2">
      <c r="A155" s="24" t="s">
        <v>134</v>
      </c>
      <c r="B155" s="62" t="s">
        <v>107</v>
      </c>
      <c r="C155" s="26" t="s">
        <v>293</v>
      </c>
      <c r="D155" s="27">
        <f>D156</f>
        <v>10000</v>
      </c>
      <c r="E155" s="63" t="s">
        <v>34</v>
      </c>
      <c r="F155" s="64">
        <f t="shared" si="9"/>
        <v>10000</v>
      </c>
    </row>
    <row r="156" spans="1:6" ht="27.75" customHeight="1" x14ac:dyDescent="0.2">
      <c r="A156" s="24" t="s">
        <v>136</v>
      </c>
      <c r="B156" s="62" t="s">
        <v>107</v>
      </c>
      <c r="C156" s="26" t="s">
        <v>294</v>
      </c>
      <c r="D156" s="27">
        <v>10000</v>
      </c>
      <c r="E156" s="63" t="s">
        <v>34</v>
      </c>
      <c r="F156" s="64">
        <f t="shared" si="9"/>
        <v>10000</v>
      </c>
    </row>
    <row r="157" spans="1:6" ht="36.950000000000003" customHeight="1" x14ac:dyDescent="0.2">
      <c r="A157" s="24" t="s">
        <v>295</v>
      </c>
      <c r="B157" s="62" t="s">
        <v>107</v>
      </c>
      <c r="C157" s="26" t="s">
        <v>296</v>
      </c>
      <c r="D157" s="27">
        <f>D158</f>
        <v>14607800</v>
      </c>
      <c r="E157" s="63">
        <f>E158</f>
        <v>13270977.979999999</v>
      </c>
      <c r="F157" s="64">
        <f t="shared" si="9"/>
        <v>1336822.0200000014</v>
      </c>
    </row>
    <row r="158" spans="1:6" ht="33.75" x14ac:dyDescent="0.2">
      <c r="A158" s="65" t="s">
        <v>442</v>
      </c>
      <c r="B158" s="62" t="s">
        <v>107</v>
      </c>
      <c r="C158" s="26" t="s">
        <v>443</v>
      </c>
      <c r="D158" s="27">
        <f>D163+D167+D159</f>
        <v>14607800</v>
      </c>
      <c r="E158" s="63">
        <f>E167+E163</f>
        <v>13270977.979999999</v>
      </c>
      <c r="F158" s="64">
        <f t="shared" ref="F158:F200" si="14">IF(OR(D158="-",IF(E158="-",0,E158)&gt;=IF(D158="-",0,D158)),"-",IF(D158="-",0,D158)-IF(E158="-",0,E158))</f>
        <v>1336822.0200000014</v>
      </c>
    </row>
    <row r="159" spans="1:6" ht="78.75" x14ac:dyDescent="0.2">
      <c r="A159" s="65" t="s">
        <v>503</v>
      </c>
      <c r="B159" s="62" t="s">
        <v>107</v>
      </c>
      <c r="C159" s="26" t="s">
        <v>504</v>
      </c>
      <c r="D159" s="27">
        <f>D160</f>
        <v>109400</v>
      </c>
      <c r="E159" s="63" t="s">
        <v>34</v>
      </c>
      <c r="F159" s="64">
        <f t="shared" si="14"/>
        <v>109400</v>
      </c>
    </row>
    <row r="160" spans="1:6" ht="22.5" x14ac:dyDescent="0.2">
      <c r="A160" s="24" t="s">
        <v>132</v>
      </c>
      <c r="B160" s="62" t="s">
        <v>107</v>
      </c>
      <c r="C160" s="26" t="s">
        <v>505</v>
      </c>
      <c r="D160" s="27">
        <f>D161</f>
        <v>109400</v>
      </c>
      <c r="E160" s="63" t="s">
        <v>34</v>
      </c>
      <c r="F160" s="64">
        <f t="shared" si="14"/>
        <v>109400</v>
      </c>
    </row>
    <row r="161" spans="1:6" ht="22.5" x14ac:dyDescent="0.2">
      <c r="A161" s="24" t="s">
        <v>134</v>
      </c>
      <c r="B161" s="62" t="s">
        <v>107</v>
      </c>
      <c r="C161" s="26" t="s">
        <v>506</v>
      </c>
      <c r="D161" s="27">
        <f>D162</f>
        <v>109400</v>
      </c>
      <c r="E161" s="63" t="s">
        <v>34</v>
      </c>
      <c r="F161" s="64">
        <f t="shared" si="14"/>
        <v>109400</v>
      </c>
    </row>
    <row r="162" spans="1:6" ht="22.5" x14ac:dyDescent="0.2">
      <c r="A162" s="24" t="s">
        <v>136</v>
      </c>
      <c r="B162" s="62" t="s">
        <v>107</v>
      </c>
      <c r="C162" s="26" t="s">
        <v>507</v>
      </c>
      <c r="D162" s="27">
        <v>109400</v>
      </c>
      <c r="E162" s="63" t="s">
        <v>34</v>
      </c>
      <c r="F162" s="64">
        <f t="shared" si="14"/>
        <v>109400</v>
      </c>
    </row>
    <row r="163" spans="1:6" ht="114" customHeight="1" x14ac:dyDescent="0.2">
      <c r="A163" s="65" t="s">
        <v>445</v>
      </c>
      <c r="B163" s="62" t="s">
        <v>107</v>
      </c>
      <c r="C163" s="26" t="s">
        <v>444</v>
      </c>
      <c r="D163" s="27">
        <f>D165</f>
        <v>325000</v>
      </c>
      <c r="E163" s="63">
        <f>E164</f>
        <v>321961.69</v>
      </c>
      <c r="F163" s="64">
        <f>IF(OR(D163="-",IF(E163="-",0,E163)&gt;=IF(D163="-",0,D163)),"-",IF(D163="-",0,D163)-IF(E163="-",0,E163))</f>
        <v>3038.3099999999977</v>
      </c>
    </row>
    <row r="164" spans="1:6" ht="26.25" customHeight="1" x14ac:dyDescent="0.2">
      <c r="A164" s="24" t="s">
        <v>132</v>
      </c>
      <c r="B164" s="62" t="s">
        <v>107</v>
      </c>
      <c r="C164" s="26" t="s">
        <v>448</v>
      </c>
      <c r="D164" s="27">
        <f>D165</f>
        <v>325000</v>
      </c>
      <c r="E164" s="63">
        <f>E165</f>
        <v>321961.69</v>
      </c>
      <c r="F164" s="64">
        <f>IF(OR(D164="-",IF(E164="-",0,E164)&gt;=IF(D164="-",0,D164)),"-",IF(D164="-",0,D164)-IF(E164="-",0,E164))</f>
        <v>3038.3099999999977</v>
      </c>
    </row>
    <row r="165" spans="1:6" ht="22.5" x14ac:dyDescent="0.2">
      <c r="A165" s="24" t="s">
        <v>134</v>
      </c>
      <c r="B165" s="62" t="s">
        <v>107</v>
      </c>
      <c r="C165" s="26" t="s">
        <v>446</v>
      </c>
      <c r="D165" s="27">
        <f>D166</f>
        <v>325000</v>
      </c>
      <c r="E165" s="63">
        <f>E166</f>
        <v>321961.69</v>
      </c>
      <c r="F165" s="64">
        <f>IF(OR(D165="-",IF(E165="-",0,E165)&gt;=IF(D165="-",0,D165)),"-",IF(D165="-",0,D165)-IF(E165="-",0,E165))</f>
        <v>3038.3099999999977</v>
      </c>
    </row>
    <row r="166" spans="1:6" ht="22.5" x14ac:dyDescent="0.2">
      <c r="A166" s="24" t="s">
        <v>136</v>
      </c>
      <c r="B166" s="62" t="s">
        <v>107</v>
      </c>
      <c r="C166" s="26" t="s">
        <v>447</v>
      </c>
      <c r="D166" s="27">
        <v>325000</v>
      </c>
      <c r="E166" s="63">
        <v>321961.69</v>
      </c>
      <c r="F166" s="64">
        <f>IF(OR(D166="-",IF(E166="-",0,E166)&gt;=IF(D166="-",0,D166)),"-",IF(D166="-",0,D166)-IF(E166="-",0,E166))</f>
        <v>3038.3099999999977</v>
      </c>
    </row>
    <row r="167" spans="1:6" ht="132" customHeight="1" x14ac:dyDescent="0.2">
      <c r="A167" s="65" t="s">
        <v>297</v>
      </c>
      <c r="B167" s="62" t="s">
        <v>107</v>
      </c>
      <c r="C167" s="26" t="s">
        <v>298</v>
      </c>
      <c r="D167" s="27">
        <f t="shared" ref="D167:E169" si="15">D168</f>
        <v>14173400</v>
      </c>
      <c r="E167" s="63">
        <f t="shared" si="15"/>
        <v>12949016.289999999</v>
      </c>
      <c r="F167" s="64">
        <f t="shared" si="14"/>
        <v>1224383.7100000009</v>
      </c>
    </row>
    <row r="168" spans="1:6" ht="24.6" customHeight="1" x14ac:dyDescent="0.2">
      <c r="A168" s="24" t="s">
        <v>132</v>
      </c>
      <c r="B168" s="62" t="s">
        <v>107</v>
      </c>
      <c r="C168" s="26" t="s">
        <v>299</v>
      </c>
      <c r="D168" s="27">
        <f t="shared" si="15"/>
        <v>14173400</v>
      </c>
      <c r="E168" s="63">
        <f t="shared" si="15"/>
        <v>12949016.289999999</v>
      </c>
      <c r="F168" s="64">
        <f t="shared" si="14"/>
        <v>1224383.7100000009</v>
      </c>
    </row>
    <row r="169" spans="1:6" ht="30.75" customHeight="1" x14ac:dyDescent="0.2">
      <c r="A169" s="24" t="s">
        <v>134</v>
      </c>
      <c r="B169" s="62" t="s">
        <v>107</v>
      </c>
      <c r="C169" s="26" t="s">
        <v>300</v>
      </c>
      <c r="D169" s="27">
        <f t="shared" si="15"/>
        <v>14173400</v>
      </c>
      <c r="E169" s="63">
        <f t="shared" si="15"/>
        <v>12949016.289999999</v>
      </c>
      <c r="F169" s="64">
        <f t="shared" si="14"/>
        <v>1224383.7100000009</v>
      </c>
    </row>
    <row r="170" spans="1:6" ht="27.75" customHeight="1" x14ac:dyDescent="0.2">
      <c r="A170" s="24" t="s">
        <v>136</v>
      </c>
      <c r="B170" s="62" t="s">
        <v>107</v>
      </c>
      <c r="C170" s="26" t="s">
        <v>301</v>
      </c>
      <c r="D170" s="27">
        <v>14173400</v>
      </c>
      <c r="E170" s="63">
        <f>12935971.6+13044.69</f>
        <v>12949016.289999999</v>
      </c>
      <c r="F170" s="64">
        <f t="shared" si="14"/>
        <v>1224383.7100000009</v>
      </c>
    </row>
    <row r="171" spans="1:6" x14ac:dyDescent="0.2">
      <c r="A171" s="50" t="s">
        <v>302</v>
      </c>
      <c r="B171" s="51" t="s">
        <v>107</v>
      </c>
      <c r="C171" s="52" t="s">
        <v>303</v>
      </c>
      <c r="D171" s="53">
        <v>20000</v>
      </c>
      <c r="E171" s="54" t="s">
        <v>34</v>
      </c>
      <c r="F171" s="55">
        <f t="shared" si="14"/>
        <v>20000</v>
      </c>
    </row>
    <row r="172" spans="1:6" ht="18.75" customHeight="1" x14ac:dyDescent="0.2">
      <c r="A172" s="50" t="s">
        <v>304</v>
      </c>
      <c r="B172" s="51" t="s">
        <v>107</v>
      </c>
      <c r="C172" s="52" t="s">
        <v>305</v>
      </c>
      <c r="D172" s="53">
        <v>20000</v>
      </c>
      <c r="E172" s="54" t="s">
        <v>34</v>
      </c>
      <c r="F172" s="55">
        <f t="shared" si="14"/>
        <v>20000</v>
      </c>
    </row>
    <row r="173" spans="1:6" ht="36.950000000000003" customHeight="1" x14ac:dyDescent="0.2">
      <c r="A173" s="24" t="s">
        <v>306</v>
      </c>
      <c r="B173" s="62" t="s">
        <v>107</v>
      </c>
      <c r="C173" s="26" t="s">
        <v>307</v>
      </c>
      <c r="D173" s="27">
        <v>20000</v>
      </c>
      <c r="E173" s="63" t="s">
        <v>34</v>
      </c>
      <c r="F173" s="64">
        <f t="shared" si="14"/>
        <v>20000</v>
      </c>
    </row>
    <row r="174" spans="1:6" ht="24.6" customHeight="1" x14ac:dyDescent="0.2">
      <c r="A174" s="24" t="s">
        <v>308</v>
      </c>
      <c r="B174" s="62" t="s">
        <v>107</v>
      </c>
      <c r="C174" s="26" t="s">
        <v>309</v>
      </c>
      <c r="D174" s="27">
        <v>10000</v>
      </c>
      <c r="E174" s="63" t="s">
        <v>34</v>
      </c>
      <c r="F174" s="64">
        <f t="shared" si="14"/>
        <v>10000</v>
      </c>
    </row>
    <row r="175" spans="1:6" ht="81.75" customHeight="1" x14ac:dyDescent="0.2">
      <c r="A175" s="65" t="s">
        <v>310</v>
      </c>
      <c r="B175" s="62" t="s">
        <v>107</v>
      </c>
      <c r="C175" s="26" t="s">
        <v>311</v>
      </c>
      <c r="D175" s="27">
        <v>10000</v>
      </c>
      <c r="E175" s="63" t="s">
        <v>34</v>
      </c>
      <c r="F175" s="64">
        <f t="shared" si="14"/>
        <v>10000</v>
      </c>
    </row>
    <row r="176" spans="1:6" ht="24.6" customHeight="1" x14ac:dyDescent="0.2">
      <c r="A176" s="24" t="s">
        <v>132</v>
      </c>
      <c r="B176" s="62" t="s">
        <v>107</v>
      </c>
      <c r="C176" s="26" t="s">
        <v>312</v>
      </c>
      <c r="D176" s="27">
        <v>10000</v>
      </c>
      <c r="E176" s="63" t="s">
        <v>34</v>
      </c>
      <c r="F176" s="64">
        <f t="shared" si="14"/>
        <v>10000</v>
      </c>
    </row>
    <row r="177" spans="1:6" ht="26.25" customHeight="1" x14ac:dyDescent="0.2">
      <c r="A177" s="24" t="s">
        <v>134</v>
      </c>
      <c r="B177" s="62" t="s">
        <v>107</v>
      </c>
      <c r="C177" s="26" t="s">
        <v>313</v>
      </c>
      <c r="D177" s="27">
        <v>10000</v>
      </c>
      <c r="E177" s="63" t="s">
        <v>34</v>
      </c>
      <c r="F177" s="64">
        <f t="shared" si="14"/>
        <v>10000</v>
      </c>
    </row>
    <row r="178" spans="1:6" ht="28.5" customHeight="1" x14ac:dyDescent="0.2">
      <c r="A178" s="24" t="s">
        <v>136</v>
      </c>
      <c r="B178" s="62" t="s">
        <v>107</v>
      </c>
      <c r="C178" s="26" t="s">
        <v>314</v>
      </c>
      <c r="D178" s="27">
        <v>10000</v>
      </c>
      <c r="E178" s="63" t="s">
        <v>34</v>
      </c>
      <c r="F178" s="64">
        <f t="shared" si="14"/>
        <v>10000</v>
      </c>
    </row>
    <row r="179" spans="1:6" ht="36.950000000000003" customHeight="1" x14ac:dyDescent="0.2">
      <c r="A179" s="24" t="s">
        <v>315</v>
      </c>
      <c r="B179" s="62" t="s">
        <v>107</v>
      </c>
      <c r="C179" s="26" t="s">
        <v>316</v>
      </c>
      <c r="D179" s="27">
        <v>10000</v>
      </c>
      <c r="E179" s="63" t="s">
        <v>34</v>
      </c>
      <c r="F179" s="64">
        <f t="shared" si="14"/>
        <v>10000</v>
      </c>
    </row>
    <row r="180" spans="1:6" ht="69.75" customHeight="1" x14ac:dyDescent="0.2">
      <c r="A180" s="65" t="s">
        <v>317</v>
      </c>
      <c r="B180" s="62" t="s">
        <v>107</v>
      </c>
      <c r="C180" s="26" t="s">
        <v>318</v>
      </c>
      <c r="D180" s="27">
        <v>10000</v>
      </c>
      <c r="E180" s="63" t="s">
        <v>34</v>
      </c>
      <c r="F180" s="64">
        <f t="shared" si="14"/>
        <v>10000</v>
      </c>
    </row>
    <row r="181" spans="1:6" ht="24.6" customHeight="1" x14ac:dyDescent="0.2">
      <c r="A181" s="24" t="s">
        <v>132</v>
      </c>
      <c r="B181" s="62" t="s">
        <v>107</v>
      </c>
      <c r="C181" s="26" t="s">
        <v>319</v>
      </c>
      <c r="D181" s="27">
        <v>10000</v>
      </c>
      <c r="E181" s="63" t="s">
        <v>34</v>
      </c>
      <c r="F181" s="64">
        <f t="shared" si="14"/>
        <v>10000</v>
      </c>
    </row>
    <row r="182" spans="1:6" ht="26.25" customHeight="1" x14ac:dyDescent="0.2">
      <c r="A182" s="24" t="s">
        <v>134</v>
      </c>
      <c r="B182" s="62" t="s">
        <v>107</v>
      </c>
      <c r="C182" s="26" t="s">
        <v>320</v>
      </c>
      <c r="D182" s="27">
        <v>10000</v>
      </c>
      <c r="E182" s="63" t="s">
        <v>34</v>
      </c>
      <c r="F182" s="64">
        <f t="shared" si="14"/>
        <v>10000</v>
      </c>
    </row>
    <row r="183" spans="1:6" ht="23.25" customHeight="1" x14ac:dyDescent="0.2">
      <c r="A183" s="24" t="s">
        <v>136</v>
      </c>
      <c r="B183" s="62" t="s">
        <v>107</v>
      </c>
      <c r="C183" s="26" t="s">
        <v>321</v>
      </c>
      <c r="D183" s="27">
        <v>10000</v>
      </c>
      <c r="E183" s="63" t="s">
        <v>34</v>
      </c>
      <c r="F183" s="64">
        <f t="shared" si="14"/>
        <v>10000</v>
      </c>
    </row>
    <row r="184" spans="1:6" x14ac:dyDescent="0.2">
      <c r="A184" s="50" t="s">
        <v>322</v>
      </c>
      <c r="B184" s="51" t="s">
        <v>107</v>
      </c>
      <c r="C184" s="52" t="s">
        <v>323</v>
      </c>
      <c r="D184" s="53">
        <f t="shared" ref="D184:D190" si="16">D185</f>
        <v>20000</v>
      </c>
      <c r="E184" s="54">
        <f t="shared" ref="E184:E190" si="17">E185</f>
        <v>19050</v>
      </c>
      <c r="F184" s="55">
        <f t="shared" si="14"/>
        <v>950</v>
      </c>
    </row>
    <row r="185" spans="1:6" ht="24.6" customHeight="1" x14ac:dyDescent="0.2">
      <c r="A185" s="50" t="s">
        <v>324</v>
      </c>
      <c r="B185" s="51" t="s">
        <v>107</v>
      </c>
      <c r="C185" s="52" t="s">
        <v>325</v>
      </c>
      <c r="D185" s="53">
        <f t="shared" si="16"/>
        <v>20000</v>
      </c>
      <c r="E185" s="54">
        <f t="shared" si="17"/>
        <v>19050</v>
      </c>
      <c r="F185" s="55">
        <f t="shared" si="14"/>
        <v>950</v>
      </c>
    </row>
    <row r="186" spans="1:6" ht="24.6" customHeight="1" x14ac:dyDescent="0.2">
      <c r="A186" s="24" t="s">
        <v>148</v>
      </c>
      <c r="B186" s="62" t="s">
        <v>107</v>
      </c>
      <c r="C186" s="26" t="s">
        <v>326</v>
      </c>
      <c r="D186" s="27">
        <f t="shared" si="16"/>
        <v>20000</v>
      </c>
      <c r="E186" s="63">
        <f t="shared" si="17"/>
        <v>19050</v>
      </c>
      <c r="F186" s="64">
        <f t="shared" si="14"/>
        <v>950</v>
      </c>
    </row>
    <row r="187" spans="1:6" x14ac:dyDescent="0.2">
      <c r="A187" s="24" t="s">
        <v>150</v>
      </c>
      <c r="B187" s="62" t="s">
        <v>107</v>
      </c>
      <c r="C187" s="26" t="s">
        <v>327</v>
      </c>
      <c r="D187" s="27">
        <f t="shared" si="16"/>
        <v>20000</v>
      </c>
      <c r="E187" s="63">
        <f t="shared" si="17"/>
        <v>19050</v>
      </c>
      <c r="F187" s="64">
        <f t="shared" si="14"/>
        <v>950</v>
      </c>
    </row>
    <row r="188" spans="1:6" ht="49.15" customHeight="1" x14ac:dyDescent="0.2">
      <c r="A188" s="24" t="s">
        <v>328</v>
      </c>
      <c r="B188" s="62" t="s">
        <v>107</v>
      </c>
      <c r="C188" s="26" t="s">
        <v>329</v>
      </c>
      <c r="D188" s="27">
        <f t="shared" si="16"/>
        <v>20000</v>
      </c>
      <c r="E188" s="63">
        <f t="shared" si="17"/>
        <v>19050</v>
      </c>
      <c r="F188" s="64">
        <f t="shared" si="14"/>
        <v>950</v>
      </c>
    </row>
    <row r="189" spans="1:6" ht="24.6" customHeight="1" x14ac:dyDescent="0.2">
      <c r="A189" s="24" t="s">
        <v>132</v>
      </c>
      <c r="B189" s="62" t="s">
        <v>107</v>
      </c>
      <c r="C189" s="26" t="s">
        <v>330</v>
      </c>
      <c r="D189" s="27">
        <f t="shared" si="16"/>
        <v>20000</v>
      </c>
      <c r="E189" s="63">
        <f t="shared" si="17"/>
        <v>19050</v>
      </c>
      <c r="F189" s="64">
        <f t="shared" si="14"/>
        <v>950</v>
      </c>
    </row>
    <row r="190" spans="1:6" ht="24" customHeight="1" x14ac:dyDescent="0.2">
      <c r="A190" s="24" t="s">
        <v>134</v>
      </c>
      <c r="B190" s="62" t="s">
        <v>107</v>
      </c>
      <c r="C190" s="26" t="s">
        <v>331</v>
      </c>
      <c r="D190" s="27">
        <f t="shared" si="16"/>
        <v>20000</v>
      </c>
      <c r="E190" s="63">
        <f t="shared" si="17"/>
        <v>19050</v>
      </c>
      <c r="F190" s="64">
        <f t="shared" si="14"/>
        <v>950</v>
      </c>
    </row>
    <row r="191" spans="1:6" ht="28.5" customHeight="1" x14ac:dyDescent="0.2">
      <c r="A191" s="24" t="s">
        <v>136</v>
      </c>
      <c r="B191" s="62" t="s">
        <v>107</v>
      </c>
      <c r="C191" s="26" t="s">
        <v>332</v>
      </c>
      <c r="D191" s="27">
        <v>20000</v>
      </c>
      <c r="E191" s="63">
        <v>19050</v>
      </c>
      <c r="F191" s="64">
        <f t="shared" si="14"/>
        <v>950</v>
      </c>
    </row>
    <row r="192" spans="1:6" x14ac:dyDescent="0.2">
      <c r="A192" s="50" t="s">
        <v>333</v>
      </c>
      <c r="B192" s="51" t="s">
        <v>107</v>
      </c>
      <c r="C192" s="52" t="s">
        <v>334</v>
      </c>
      <c r="D192" s="53">
        <f>D193</f>
        <v>9816400</v>
      </c>
      <c r="E192" s="54">
        <f t="shared" ref="E192:E200" si="18">E193</f>
        <v>8200942.8300000001</v>
      </c>
      <c r="F192" s="55">
        <f t="shared" si="14"/>
        <v>1615457.17</v>
      </c>
    </row>
    <row r="193" spans="1:6" x14ac:dyDescent="0.2">
      <c r="A193" s="50" t="s">
        <v>335</v>
      </c>
      <c r="B193" s="51" t="s">
        <v>107</v>
      </c>
      <c r="C193" s="52" t="s">
        <v>336</v>
      </c>
      <c r="D193" s="53">
        <f>D194+D210</f>
        <v>9816400</v>
      </c>
      <c r="E193" s="54">
        <f t="shared" si="18"/>
        <v>8200942.8300000001</v>
      </c>
      <c r="F193" s="55">
        <f t="shared" si="14"/>
        <v>1615457.17</v>
      </c>
    </row>
    <row r="194" spans="1:6" ht="24.6" customHeight="1" x14ac:dyDescent="0.2">
      <c r="A194" s="24" t="s">
        <v>337</v>
      </c>
      <c r="B194" s="62" t="s">
        <v>107</v>
      </c>
      <c r="C194" s="26" t="s">
        <v>338</v>
      </c>
      <c r="D194" s="27">
        <f>D195</f>
        <v>9796400</v>
      </c>
      <c r="E194" s="63">
        <f t="shared" si="18"/>
        <v>8200942.8300000001</v>
      </c>
      <c r="F194" s="64">
        <f t="shared" si="14"/>
        <v>1595457.17</v>
      </c>
    </row>
    <row r="195" spans="1:6" x14ac:dyDescent="0.2">
      <c r="A195" s="24" t="s">
        <v>339</v>
      </c>
      <c r="B195" s="62" t="s">
        <v>107</v>
      </c>
      <c r="C195" s="26" t="s">
        <v>340</v>
      </c>
      <c r="D195" s="27">
        <f>D196+D204+D207</f>
        <v>9796400</v>
      </c>
      <c r="E195" s="27">
        <f>E196+E204+E207</f>
        <v>8200942.8300000001</v>
      </c>
      <c r="F195" s="64">
        <f t="shared" si="14"/>
        <v>1595457.17</v>
      </c>
    </row>
    <row r="196" spans="1:6" ht="61.5" customHeight="1" x14ac:dyDescent="0.2">
      <c r="A196" s="24" t="s">
        <v>341</v>
      </c>
      <c r="B196" s="62" t="s">
        <v>107</v>
      </c>
      <c r="C196" s="26" t="s">
        <v>342</v>
      </c>
      <c r="D196" s="27">
        <f>D197+D201</f>
        <v>4379200</v>
      </c>
      <c r="E196" s="63">
        <f>E200+E197</f>
        <v>4361198.9400000004</v>
      </c>
      <c r="F196" s="64">
        <f t="shared" si="14"/>
        <v>18001.05999999959</v>
      </c>
    </row>
    <row r="197" spans="1:6" ht="25.5" customHeight="1" x14ac:dyDescent="0.2">
      <c r="A197" s="24" t="s">
        <v>132</v>
      </c>
      <c r="B197" s="62" t="s">
        <v>107</v>
      </c>
      <c r="C197" s="26" t="s">
        <v>508</v>
      </c>
      <c r="D197" s="27">
        <f>D198</f>
        <v>30000</v>
      </c>
      <c r="E197" s="63">
        <f>E198</f>
        <v>12000</v>
      </c>
      <c r="F197" s="64">
        <f t="shared" ref="F197:F199" si="19">IF(OR(D197="-",IF(E197="-",0,E197)&gt;=IF(D197="-",0,D197)),"-",IF(D197="-",0,D197)-IF(E197="-",0,E197))</f>
        <v>18000</v>
      </c>
    </row>
    <row r="198" spans="1:6" ht="27" customHeight="1" x14ac:dyDescent="0.2">
      <c r="A198" s="24" t="s">
        <v>134</v>
      </c>
      <c r="B198" s="62" t="s">
        <v>107</v>
      </c>
      <c r="C198" s="26" t="s">
        <v>509</v>
      </c>
      <c r="D198" s="27">
        <f>D199</f>
        <v>30000</v>
      </c>
      <c r="E198" s="63">
        <f>E199</f>
        <v>12000</v>
      </c>
      <c r="F198" s="64">
        <f t="shared" si="19"/>
        <v>18000</v>
      </c>
    </row>
    <row r="199" spans="1:6" ht="25.5" customHeight="1" x14ac:dyDescent="0.2">
      <c r="A199" s="24" t="s">
        <v>136</v>
      </c>
      <c r="B199" s="62" t="s">
        <v>107</v>
      </c>
      <c r="C199" s="26" t="s">
        <v>510</v>
      </c>
      <c r="D199" s="27">
        <v>30000</v>
      </c>
      <c r="E199" s="63">
        <v>12000</v>
      </c>
      <c r="F199" s="64">
        <f t="shared" si="19"/>
        <v>18000</v>
      </c>
    </row>
    <row r="200" spans="1:6" ht="28.5" customHeight="1" x14ac:dyDescent="0.2">
      <c r="A200" s="24" t="s">
        <v>343</v>
      </c>
      <c r="B200" s="62" t="s">
        <v>107</v>
      </c>
      <c r="C200" s="26" t="s">
        <v>344</v>
      </c>
      <c r="D200" s="27">
        <f>D201</f>
        <v>4349200</v>
      </c>
      <c r="E200" s="63">
        <f t="shared" si="18"/>
        <v>4349198.9400000004</v>
      </c>
      <c r="F200" s="64">
        <f t="shared" si="14"/>
        <v>1.0599999995902181</v>
      </c>
    </row>
    <row r="201" spans="1:6" x14ac:dyDescent="0.2">
      <c r="A201" s="24" t="s">
        <v>345</v>
      </c>
      <c r="B201" s="62" t="s">
        <v>107</v>
      </c>
      <c r="C201" s="26" t="s">
        <v>346</v>
      </c>
      <c r="D201" s="27">
        <f>D202+D203</f>
        <v>4349200</v>
      </c>
      <c r="E201" s="63">
        <f>E202+E203</f>
        <v>4349198.9400000004</v>
      </c>
      <c r="F201" s="64">
        <f t="shared" ref="F201:F229" si="20">IF(OR(D201="-",IF(E201="-",0,E201)&gt;=IF(D201="-",0,D201)),"-",IF(D201="-",0,D201)-IF(E201="-",0,E201))</f>
        <v>1.0599999995902181</v>
      </c>
    </row>
    <row r="202" spans="1:6" ht="49.15" customHeight="1" x14ac:dyDescent="0.2">
      <c r="A202" s="24" t="s">
        <v>347</v>
      </c>
      <c r="B202" s="62" t="s">
        <v>107</v>
      </c>
      <c r="C202" s="26" t="s">
        <v>348</v>
      </c>
      <c r="D202" s="27">
        <v>4300000</v>
      </c>
      <c r="E202" s="63">
        <v>4300000</v>
      </c>
      <c r="F202" s="64" t="str">
        <f t="shared" si="20"/>
        <v>-</v>
      </c>
    </row>
    <row r="203" spans="1:6" x14ac:dyDescent="0.2">
      <c r="A203" s="24" t="s">
        <v>349</v>
      </c>
      <c r="B203" s="62" t="s">
        <v>107</v>
      </c>
      <c r="C203" s="26" t="s">
        <v>350</v>
      </c>
      <c r="D203" s="27">
        <f>125700-20000-56500</f>
        <v>49200</v>
      </c>
      <c r="E203" s="63">
        <v>49198.94</v>
      </c>
      <c r="F203" s="64">
        <f t="shared" si="20"/>
        <v>1.0599999999976717</v>
      </c>
    </row>
    <row r="204" spans="1:6" ht="56.25" x14ac:dyDescent="0.2">
      <c r="A204" s="24" t="s">
        <v>463</v>
      </c>
      <c r="B204" s="95" t="s">
        <v>107</v>
      </c>
      <c r="C204" s="26" t="s">
        <v>464</v>
      </c>
      <c r="D204" s="27">
        <f>D205</f>
        <v>603000</v>
      </c>
      <c r="E204" s="63">
        <f>E205</f>
        <v>521931</v>
      </c>
      <c r="F204" s="64">
        <f t="shared" si="20"/>
        <v>81069</v>
      </c>
    </row>
    <row r="205" spans="1:6" ht="22.5" x14ac:dyDescent="0.2">
      <c r="A205" s="24" t="s">
        <v>343</v>
      </c>
      <c r="B205" s="62" t="s">
        <v>107</v>
      </c>
      <c r="C205" s="26" t="s">
        <v>465</v>
      </c>
      <c r="D205" s="27">
        <f>D206</f>
        <v>603000</v>
      </c>
      <c r="E205" s="63">
        <f>E206</f>
        <v>521931</v>
      </c>
      <c r="F205" s="64">
        <f t="shared" ref="F205:F213" si="21">IF(OR(D205="-",IF(E205="-",0,E205)&gt;=IF(D205="-",0,D205)),"-",IF(D205="-",0,D205)-IF(E205="-",0,E205))</f>
        <v>81069</v>
      </c>
    </row>
    <row r="206" spans="1:6" x14ac:dyDescent="0.2">
      <c r="A206" s="24" t="s">
        <v>349</v>
      </c>
      <c r="B206" s="62" t="s">
        <v>107</v>
      </c>
      <c r="C206" s="26" t="s">
        <v>466</v>
      </c>
      <c r="D206" s="27">
        <f>603000</f>
        <v>603000</v>
      </c>
      <c r="E206" s="63">
        <f>518468.78+3462.22</f>
        <v>521931</v>
      </c>
      <c r="F206" s="64">
        <f t="shared" si="21"/>
        <v>81069</v>
      </c>
    </row>
    <row r="207" spans="1:6" ht="60.75" customHeight="1" x14ac:dyDescent="0.2">
      <c r="A207" s="24" t="s">
        <v>467</v>
      </c>
      <c r="B207" s="62" t="s">
        <v>107</v>
      </c>
      <c r="C207" s="26" t="s">
        <v>470</v>
      </c>
      <c r="D207" s="27">
        <f>D208</f>
        <v>4814200</v>
      </c>
      <c r="E207" s="63">
        <f>E208</f>
        <v>3317812.89</v>
      </c>
      <c r="F207" s="64">
        <f t="shared" si="21"/>
        <v>1496387.1099999999</v>
      </c>
    </row>
    <row r="208" spans="1:6" ht="22.5" x14ac:dyDescent="0.2">
      <c r="A208" s="24" t="s">
        <v>343</v>
      </c>
      <c r="B208" s="62" t="s">
        <v>107</v>
      </c>
      <c r="C208" s="26" t="s">
        <v>468</v>
      </c>
      <c r="D208" s="27">
        <f>D209</f>
        <v>4814200</v>
      </c>
      <c r="E208" s="63">
        <f>E209</f>
        <v>3317812.89</v>
      </c>
      <c r="F208" s="64">
        <f t="shared" si="21"/>
        <v>1496387.1099999999</v>
      </c>
    </row>
    <row r="209" spans="1:6" x14ac:dyDescent="0.2">
      <c r="A209" s="24" t="s">
        <v>349</v>
      </c>
      <c r="B209" s="62" t="s">
        <v>107</v>
      </c>
      <c r="C209" s="26" t="s">
        <v>469</v>
      </c>
      <c r="D209" s="27">
        <f>4814200</f>
        <v>4814200</v>
      </c>
      <c r="E209" s="63">
        <f>3296167.58+21645.31</f>
        <v>3317812.89</v>
      </c>
      <c r="F209" s="64">
        <f t="shared" si="21"/>
        <v>1496387.1099999999</v>
      </c>
    </row>
    <row r="210" spans="1:6" ht="45" x14ac:dyDescent="0.2">
      <c r="A210" s="24" t="s">
        <v>474</v>
      </c>
      <c r="B210" s="62" t="s">
        <v>107</v>
      </c>
      <c r="C210" s="26" t="s">
        <v>487</v>
      </c>
      <c r="D210" s="27">
        <f t="shared" ref="D210:E212" si="22">D211</f>
        <v>20000</v>
      </c>
      <c r="E210" s="63" t="str">
        <f t="shared" si="22"/>
        <v>-</v>
      </c>
      <c r="F210" s="64">
        <f t="shared" si="21"/>
        <v>20000</v>
      </c>
    </row>
    <row r="211" spans="1:6" ht="22.5" x14ac:dyDescent="0.2">
      <c r="A211" s="24" t="s">
        <v>343</v>
      </c>
      <c r="B211" s="62" t="s">
        <v>107</v>
      </c>
      <c r="C211" s="26" t="s">
        <v>488</v>
      </c>
      <c r="D211" s="27">
        <f t="shared" si="22"/>
        <v>20000</v>
      </c>
      <c r="E211" s="63" t="str">
        <f t="shared" si="22"/>
        <v>-</v>
      </c>
      <c r="F211" s="64">
        <f t="shared" si="21"/>
        <v>20000</v>
      </c>
    </row>
    <row r="212" spans="1:6" x14ac:dyDescent="0.2">
      <c r="A212" s="24" t="s">
        <v>345</v>
      </c>
      <c r="B212" s="62" t="s">
        <v>107</v>
      </c>
      <c r="C212" s="26" t="s">
        <v>489</v>
      </c>
      <c r="D212" s="27">
        <f t="shared" si="22"/>
        <v>20000</v>
      </c>
      <c r="E212" s="63" t="str">
        <f t="shared" si="22"/>
        <v>-</v>
      </c>
      <c r="F212" s="64">
        <f t="shared" si="21"/>
        <v>20000</v>
      </c>
    </row>
    <row r="213" spans="1:6" x14ac:dyDescent="0.2">
      <c r="A213" s="24" t="s">
        <v>349</v>
      </c>
      <c r="B213" s="62" t="s">
        <v>107</v>
      </c>
      <c r="C213" s="26" t="s">
        <v>490</v>
      </c>
      <c r="D213" s="27">
        <v>20000</v>
      </c>
      <c r="E213" s="63" t="s">
        <v>34</v>
      </c>
      <c r="F213" s="64">
        <f t="shared" si="21"/>
        <v>20000</v>
      </c>
    </row>
    <row r="214" spans="1:6" x14ac:dyDescent="0.2">
      <c r="A214" s="50" t="s">
        <v>351</v>
      </c>
      <c r="B214" s="51" t="s">
        <v>107</v>
      </c>
      <c r="C214" s="52" t="s">
        <v>352</v>
      </c>
      <c r="D214" s="53">
        <v>70000</v>
      </c>
      <c r="E214" s="54">
        <f t="shared" ref="E214:E220" si="23">E215</f>
        <v>68235</v>
      </c>
      <c r="F214" s="55">
        <f t="shared" si="20"/>
        <v>1765</v>
      </c>
    </row>
    <row r="215" spans="1:6" x14ac:dyDescent="0.2">
      <c r="A215" s="50" t="s">
        <v>353</v>
      </c>
      <c r="B215" s="51" t="s">
        <v>107</v>
      </c>
      <c r="C215" s="52" t="s">
        <v>354</v>
      </c>
      <c r="D215" s="53">
        <v>70000</v>
      </c>
      <c r="E215" s="54">
        <f t="shared" si="23"/>
        <v>68235</v>
      </c>
      <c r="F215" s="55">
        <f t="shared" si="20"/>
        <v>1765</v>
      </c>
    </row>
    <row r="216" spans="1:6" ht="24.6" customHeight="1" x14ac:dyDescent="0.2">
      <c r="A216" s="24" t="s">
        <v>148</v>
      </c>
      <c r="B216" s="62" t="s">
        <v>107</v>
      </c>
      <c r="C216" s="26" t="s">
        <v>355</v>
      </c>
      <c r="D216" s="27">
        <v>70000</v>
      </c>
      <c r="E216" s="63">
        <f t="shared" si="23"/>
        <v>68235</v>
      </c>
      <c r="F216" s="64">
        <f t="shared" si="20"/>
        <v>1765</v>
      </c>
    </row>
    <row r="217" spans="1:6" x14ac:dyDescent="0.2">
      <c r="A217" s="24" t="s">
        <v>150</v>
      </c>
      <c r="B217" s="62" t="s">
        <v>107</v>
      </c>
      <c r="C217" s="26" t="s">
        <v>356</v>
      </c>
      <c r="D217" s="27">
        <v>70000</v>
      </c>
      <c r="E217" s="63">
        <f t="shared" si="23"/>
        <v>68235</v>
      </c>
      <c r="F217" s="64">
        <f t="shared" si="20"/>
        <v>1765</v>
      </c>
    </row>
    <row r="218" spans="1:6" ht="44.25" customHeight="1" x14ac:dyDescent="0.2">
      <c r="A218" s="24" t="s">
        <v>357</v>
      </c>
      <c r="B218" s="62" t="s">
        <v>107</v>
      </c>
      <c r="C218" s="26" t="s">
        <v>358</v>
      </c>
      <c r="D218" s="27">
        <v>70000</v>
      </c>
      <c r="E218" s="63">
        <f t="shared" si="23"/>
        <v>68235</v>
      </c>
      <c r="F218" s="64">
        <f t="shared" si="20"/>
        <v>1765</v>
      </c>
    </row>
    <row r="219" spans="1:6" ht="14.25" customHeight="1" x14ac:dyDescent="0.2">
      <c r="A219" s="24" t="s">
        <v>359</v>
      </c>
      <c r="B219" s="62" t="s">
        <v>107</v>
      </c>
      <c r="C219" s="26" t="s">
        <v>360</v>
      </c>
      <c r="D219" s="27">
        <v>70000</v>
      </c>
      <c r="E219" s="63">
        <f t="shared" si="23"/>
        <v>68235</v>
      </c>
      <c r="F219" s="64">
        <f t="shared" si="20"/>
        <v>1765</v>
      </c>
    </row>
    <row r="220" spans="1:6" ht="24.6" customHeight="1" x14ac:dyDescent="0.2">
      <c r="A220" s="24" t="s">
        <v>361</v>
      </c>
      <c r="B220" s="62" t="s">
        <v>107</v>
      </c>
      <c r="C220" s="26" t="s">
        <v>362</v>
      </c>
      <c r="D220" s="27">
        <v>70000</v>
      </c>
      <c r="E220" s="63">
        <f t="shared" si="23"/>
        <v>68235</v>
      </c>
      <c r="F220" s="64">
        <f t="shared" si="20"/>
        <v>1765</v>
      </c>
    </row>
    <row r="221" spans="1:6" ht="27.75" customHeight="1" x14ac:dyDescent="0.2">
      <c r="A221" s="24" t="s">
        <v>363</v>
      </c>
      <c r="B221" s="62" t="s">
        <v>107</v>
      </c>
      <c r="C221" s="26" t="s">
        <v>364</v>
      </c>
      <c r="D221" s="27">
        <v>70000</v>
      </c>
      <c r="E221" s="63">
        <v>68235</v>
      </c>
      <c r="F221" s="64">
        <f t="shared" si="20"/>
        <v>1765</v>
      </c>
    </row>
    <row r="222" spans="1:6" x14ac:dyDescent="0.2">
      <c r="A222" s="50" t="s">
        <v>365</v>
      </c>
      <c r="B222" s="51" t="s">
        <v>107</v>
      </c>
      <c r="C222" s="52" t="s">
        <v>366</v>
      </c>
      <c r="D222" s="53">
        <v>100000</v>
      </c>
      <c r="E222" s="54" t="s">
        <v>34</v>
      </c>
      <c r="F222" s="55">
        <f t="shared" si="20"/>
        <v>100000</v>
      </c>
    </row>
    <row r="223" spans="1:6" x14ac:dyDescent="0.2">
      <c r="A223" s="50" t="s">
        <v>367</v>
      </c>
      <c r="B223" s="51" t="s">
        <v>107</v>
      </c>
      <c r="C223" s="52" t="s">
        <v>368</v>
      </c>
      <c r="D223" s="53">
        <v>100000</v>
      </c>
      <c r="E223" s="54" t="s">
        <v>34</v>
      </c>
      <c r="F223" s="55">
        <f t="shared" si="20"/>
        <v>100000</v>
      </c>
    </row>
    <row r="224" spans="1:6" ht="27" customHeight="1" x14ac:dyDescent="0.2">
      <c r="A224" s="24" t="s">
        <v>369</v>
      </c>
      <c r="B224" s="62" t="s">
        <v>107</v>
      </c>
      <c r="C224" s="26" t="s">
        <v>370</v>
      </c>
      <c r="D224" s="27">
        <v>100000</v>
      </c>
      <c r="E224" s="63" t="s">
        <v>34</v>
      </c>
      <c r="F224" s="64">
        <f t="shared" si="20"/>
        <v>100000</v>
      </c>
    </row>
    <row r="225" spans="1:6" ht="27" customHeight="1" x14ac:dyDescent="0.2">
      <c r="A225" s="24" t="s">
        <v>371</v>
      </c>
      <c r="B225" s="62" t="s">
        <v>107</v>
      </c>
      <c r="C225" s="26" t="s">
        <v>372</v>
      </c>
      <c r="D225" s="27">
        <v>100000</v>
      </c>
      <c r="E225" s="63" t="s">
        <v>34</v>
      </c>
      <c r="F225" s="64">
        <f t="shared" si="20"/>
        <v>100000</v>
      </c>
    </row>
    <row r="226" spans="1:6" ht="62.25" customHeight="1" x14ac:dyDescent="0.2">
      <c r="A226" s="24" t="s">
        <v>373</v>
      </c>
      <c r="B226" s="62" t="s">
        <v>107</v>
      </c>
      <c r="C226" s="26" t="s">
        <v>374</v>
      </c>
      <c r="D226" s="27">
        <v>100000</v>
      </c>
      <c r="E226" s="63" t="s">
        <v>34</v>
      </c>
      <c r="F226" s="64">
        <f t="shared" si="20"/>
        <v>100000</v>
      </c>
    </row>
    <row r="227" spans="1:6" ht="24.6" customHeight="1" x14ac:dyDescent="0.2">
      <c r="A227" s="24" t="s">
        <v>132</v>
      </c>
      <c r="B227" s="62" t="s">
        <v>107</v>
      </c>
      <c r="C227" s="26" t="s">
        <v>375</v>
      </c>
      <c r="D227" s="27">
        <v>100000</v>
      </c>
      <c r="E227" s="63" t="s">
        <v>34</v>
      </c>
      <c r="F227" s="64">
        <f t="shared" si="20"/>
        <v>100000</v>
      </c>
    </row>
    <row r="228" spans="1:6" ht="28.5" customHeight="1" x14ac:dyDescent="0.2">
      <c r="A228" s="24" t="s">
        <v>134</v>
      </c>
      <c r="B228" s="62" t="s">
        <v>107</v>
      </c>
      <c r="C228" s="26" t="s">
        <v>376</v>
      </c>
      <c r="D228" s="27">
        <v>100000</v>
      </c>
      <c r="E228" s="63" t="s">
        <v>34</v>
      </c>
      <c r="F228" s="64">
        <f t="shared" si="20"/>
        <v>100000</v>
      </c>
    </row>
    <row r="229" spans="1:6" ht="29.25" customHeight="1" x14ac:dyDescent="0.2">
      <c r="A229" s="24" t="s">
        <v>136</v>
      </c>
      <c r="B229" s="62" t="s">
        <v>107</v>
      </c>
      <c r="C229" s="26" t="s">
        <v>377</v>
      </c>
      <c r="D229" s="27">
        <v>100000</v>
      </c>
      <c r="E229" s="63" t="s">
        <v>34</v>
      </c>
      <c r="F229" s="64">
        <f t="shared" si="20"/>
        <v>100000</v>
      </c>
    </row>
    <row r="230" spans="1:6" ht="9" customHeight="1" x14ac:dyDescent="0.2">
      <c r="A230" s="66"/>
      <c r="B230" s="67"/>
      <c r="C230" s="68"/>
      <c r="D230" s="69"/>
      <c r="E230" s="67"/>
      <c r="F230" s="67"/>
    </row>
    <row r="231" spans="1:6" ht="13.5" customHeight="1" x14ac:dyDescent="0.2">
      <c r="A231" s="70" t="s">
        <v>378</v>
      </c>
      <c r="B231" s="71" t="s">
        <v>379</v>
      </c>
      <c r="C231" s="72" t="s">
        <v>108</v>
      </c>
      <c r="D231" s="73">
        <v>-969100</v>
      </c>
      <c r="E231" s="73">
        <f>Доходы!E19-Расходы!E13</f>
        <v>1869729.9300000034</v>
      </c>
      <c r="F231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381</v>
      </c>
      <c r="B1" s="122"/>
      <c r="C1" s="122"/>
      <c r="D1" s="122"/>
      <c r="E1" s="122"/>
      <c r="F1" s="122"/>
    </row>
    <row r="2" spans="1:6" ht="12.75" customHeight="1" x14ac:dyDescent="0.25">
      <c r="A2" s="110" t="s">
        <v>382</v>
      </c>
      <c r="B2" s="110"/>
      <c r="C2" s="110"/>
      <c r="D2" s="110"/>
      <c r="E2" s="110"/>
      <c r="F2" s="110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98" t="s">
        <v>22</v>
      </c>
      <c r="B4" s="107" t="s">
        <v>23</v>
      </c>
      <c r="C4" s="115" t="s">
        <v>383</v>
      </c>
      <c r="D4" s="104" t="s">
        <v>25</v>
      </c>
      <c r="E4" s="104" t="s">
        <v>26</v>
      </c>
      <c r="F4" s="101" t="s">
        <v>27</v>
      </c>
    </row>
    <row r="5" spans="1:6" ht="12.75" customHeight="1" x14ac:dyDescent="0.2">
      <c r="A5" s="99"/>
      <c r="B5" s="108"/>
      <c r="C5" s="116"/>
      <c r="D5" s="105"/>
      <c r="E5" s="105"/>
      <c r="F5" s="102"/>
    </row>
    <row r="6" spans="1:6" ht="12.75" customHeight="1" x14ac:dyDescent="0.2">
      <c r="A6" s="99"/>
      <c r="B6" s="108"/>
      <c r="C6" s="116"/>
      <c r="D6" s="105"/>
      <c r="E6" s="105"/>
      <c r="F6" s="102"/>
    </row>
    <row r="7" spans="1:6" ht="12.75" customHeight="1" x14ac:dyDescent="0.2">
      <c r="A7" s="99"/>
      <c r="B7" s="108"/>
      <c r="C7" s="116"/>
      <c r="D7" s="105"/>
      <c r="E7" s="105"/>
      <c r="F7" s="102"/>
    </row>
    <row r="8" spans="1:6" ht="12.75" customHeight="1" x14ac:dyDescent="0.2">
      <c r="A8" s="99"/>
      <c r="B8" s="108"/>
      <c r="C8" s="116"/>
      <c r="D8" s="105"/>
      <c r="E8" s="105"/>
      <c r="F8" s="102"/>
    </row>
    <row r="9" spans="1:6" ht="12.75" customHeight="1" x14ac:dyDescent="0.2">
      <c r="A9" s="99"/>
      <c r="B9" s="108"/>
      <c r="C9" s="116"/>
      <c r="D9" s="105"/>
      <c r="E9" s="105"/>
      <c r="F9" s="102"/>
    </row>
    <row r="10" spans="1:6" ht="12.75" customHeight="1" x14ac:dyDescent="0.2">
      <c r="A10" s="100"/>
      <c r="B10" s="109"/>
      <c r="C10" s="123"/>
      <c r="D10" s="106"/>
      <c r="E10" s="106"/>
      <c r="F10" s="103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384</v>
      </c>
      <c r="B12" s="77" t="s">
        <v>385</v>
      </c>
      <c r="C12" s="78" t="s">
        <v>108</v>
      </c>
      <c r="D12" s="79">
        <f>D18</f>
        <v>969100</v>
      </c>
      <c r="E12" s="79">
        <f>E18</f>
        <v>-1869729.9300000034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386</v>
      </c>
      <c r="B14" s="86" t="s">
        <v>387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388</v>
      </c>
      <c r="B15" s="82"/>
      <c r="C15" s="83"/>
      <c r="D15" s="84"/>
      <c r="E15" s="84"/>
      <c r="F15" s="85"/>
    </row>
    <row r="16" spans="1:6" ht="12.75" customHeight="1" x14ac:dyDescent="0.2">
      <c r="A16" s="50" t="s">
        <v>389</v>
      </c>
      <c r="B16" s="86" t="s">
        <v>390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388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391</v>
      </c>
      <c r="B18" s="77" t="s">
        <v>392</v>
      </c>
      <c r="C18" s="78" t="s">
        <v>393</v>
      </c>
      <c r="D18" s="79">
        <f>D19</f>
        <v>969100</v>
      </c>
      <c r="E18" s="79">
        <f>E19</f>
        <v>-1869729.9300000034</v>
      </c>
      <c r="F18" s="80">
        <f>F19</f>
        <v>-2838829.9300000034</v>
      </c>
    </row>
    <row r="19" spans="1:7" ht="12.75" customHeight="1" x14ac:dyDescent="0.2">
      <c r="A19" s="76" t="s">
        <v>417</v>
      </c>
      <c r="B19" s="77" t="s">
        <v>392</v>
      </c>
      <c r="C19" s="78" t="s">
        <v>418</v>
      </c>
      <c r="D19" s="79">
        <f>D23+D21</f>
        <v>969100</v>
      </c>
      <c r="E19" s="79">
        <f>E20+E22</f>
        <v>-1869729.9300000034</v>
      </c>
      <c r="F19" s="80">
        <f>E19-D19</f>
        <v>-2838829.9300000034</v>
      </c>
    </row>
    <row r="20" spans="1:7" ht="12.75" customHeight="1" x14ac:dyDescent="0.2">
      <c r="A20" s="76" t="s">
        <v>419</v>
      </c>
      <c r="B20" s="77" t="s">
        <v>420</v>
      </c>
      <c r="C20" s="78" t="s">
        <v>421</v>
      </c>
      <c r="D20" s="79">
        <f>D21</f>
        <v>-35903200</v>
      </c>
      <c r="E20" s="79">
        <f>E21</f>
        <v>-33455860.170000002</v>
      </c>
      <c r="F20" s="80" t="s">
        <v>380</v>
      </c>
      <c r="G20" s="96"/>
    </row>
    <row r="21" spans="1:7" ht="12.75" customHeight="1" x14ac:dyDescent="0.2">
      <c r="A21" s="24" t="s">
        <v>422</v>
      </c>
      <c r="B21" s="25" t="s">
        <v>420</v>
      </c>
      <c r="C21" s="88" t="s">
        <v>423</v>
      </c>
      <c r="D21" s="27">
        <f>-Доходы!D19</f>
        <v>-35903200</v>
      </c>
      <c r="E21" s="27">
        <v>-33455860.170000002</v>
      </c>
      <c r="F21" s="64" t="s">
        <v>380</v>
      </c>
    </row>
    <row r="22" spans="1:7" ht="12.75" customHeight="1" x14ac:dyDescent="0.2">
      <c r="A22" s="76" t="s">
        <v>424</v>
      </c>
      <c r="B22" s="77" t="s">
        <v>425</v>
      </c>
      <c r="C22" s="78" t="s">
        <v>426</v>
      </c>
      <c r="D22" s="79">
        <f>D23</f>
        <v>36872300</v>
      </c>
      <c r="E22" s="79">
        <f>E23</f>
        <v>31586130.239999998</v>
      </c>
      <c r="F22" s="80" t="s">
        <v>380</v>
      </c>
    </row>
    <row r="23" spans="1:7" ht="12.75" customHeight="1" thickBot="1" x14ac:dyDescent="0.25">
      <c r="A23" s="24" t="s">
        <v>427</v>
      </c>
      <c r="B23" s="25" t="s">
        <v>425</v>
      </c>
      <c r="C23" s="88" t="s">
        <v>428</v>
      </c>
      <c r="D23" s="27">
        <f>Расходы!D13</f>
        <v>36872300</v>
      </c>
      <c r="E23" s="27">
        <v>31586130.239999998</v>
      </c>
      <c r="F23" s="64" t="s">
        <v>380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429</v>
      </c>
    </row>
    <row r="27" spans="1:7" ht="12.75" customHeight="1" x14ac:dyDescent="0.2">
      <c r="A27" t="s">
        <v>430</v>
      </c>
    </row>
    <row r="28" spans="1:7" ht="12.75" customHeight="1" x14ac:dyDescent="0.2">
      <c r="A28" t="s">
        <v>431</v>
      </c>
    </row>
    <row r="29" spans="1:7" ht="12.75" customHeight="1" x14ac:dyDescent="0.2">
      <c r="A29" t="s">
        <v>432</v>
      </c>
    </row>
    <row r="30" spans="1:7" ht="12.75" customHeight="1" x14ac:dyDescent="0.2">
      <c r="A30" t="s">
        <v>433</v>
      </c>
    </row>
    <row r="31" spans="1:7" ht="12.75" customHeight="1" x14ac:dyDescent="0.2">
      <c r="A31" t="s">
        <v>434</v>
      </c>
    </row>
    <row r="33" spans="1:1" ht="12.75" customHeight="1" x14ac:dyDescent="0.2">
      <c r="A33" s="97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29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2021-02-01T05:30:19Z</cp:lastPrinted>
  <dcterms:created xsi:type="dcterms:W3CDTF">2020-02-03T12:37:20Z</dcterms:created>
  <dcterms:modified xsi:type="dcterms:W3CDTF">2021-02-01T09:06:00Z</dcterms:modified>
</cp:coreProperties>
</file>